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954kh\Desktop\"/>
    </mc:Choice>
  </mc:AlternateContent>
  <bookViews>
    <workbookView xWindow="360" yWindow="270" windowWidth="14895" windowHeight="7875" tabRatio="827" activeTab="7" xr2:uid="{00000000-000D-0000-FFFF-FFFF00000000}"/>
  </bookViews>
  <sheets>
    <sheet name="District 1" sheetId="1" r:id="rId1"/>
    <sheet name="District 2" sheetId="2" r:id="rId2"/>
    <sheet name="District 3" sheetId="3" r:id="rId3"/>
    <sheet name="District 4" sheetId="4" r:id="rId4"/>
    <sheet name="District 5" sheetId="5" r:id="rId5"/>
    <sheet name="District 6" sheetId="6" r:id="rId6"/>
    <sheet name="District 7" sheetId="7" r:id="rId7"/>
    <sheet name="District Totals" sheetId="8" r:id="rId8"/>
    <sheet name="Data" sheetId="9" r:id="rId9"/>
    <sheet name="Summary data" sheetId="11" r:id="rId10"/>
  </sheets>
  <definedNames>
    <definedName name="_xlnm.Print_Titles" localSheetId="8">Data!$3:$3</definedName>
  </definedNames>
  <calcPr calcId="171027"/>
</workbook>
</file>

<file path=xl/calcChain.xml><?xml version="1.0" encoding="utf-8"?>
<calcChain xmlns="http://schemas.openxmlformats.org/spreadsheetml/2006/main">
  <c r="J53" i="9" l="1"/>
  <c r="J55" i="9" s="1"/>
  <c r="H4" i="9"/>
  <c r="H73" i="9"/>
  <c r="H66" i="9"/>
  <c r="H60" i="9" l="1"/>
  <c r="D88" i="9" l="1"/>
  <c r="H53" i="9" l="1"/>
  <c r="H46" i="9"/>
  <c r="H39" i="9"/>
  <c r="H32" i="9"/>
  <c r="H25" i="9"/>
  <c r="H18" i="9"/>
  <c r="H11" i="9"/>
  <c r="J57" i="9" l="1"/>
  <c r="J59" i="9" s="1"/>
  <c r="J61" i="9" s="1"/>
  <c r="C12" i="8"/>
  <c r="I4" i="4" l="1"/>
  <c r="I4" i="3"/>
  <c r="I4" i="2"/>
  <c r="I4" i="1"/>
  <c r="I4" i="7"/>
  <c r="I4" i="6"/>
  <c r="I4" i="5"/>
  <c r="F15" i="7" l="1"/>
  <c r="F15" i="6"/>
  <c r="F15" i="5"/>
  <c r="F12" i="5"/>
  <c r="F13" i="5"/>
  <c r="F14" i="5"/>
  <c r="F15" i="4"/>
  <c r="F12" i="4"/>
  <c r="F13" i="4"/>
  <c r="F14" i="4"/>
  <c r="F12" i="3"/>
  <c r="F13" i="3"/>
  <c r="F14" i="3"/>
  <c r="F15" i="3"/>
  <c r="F12" i="2"/>
  <c r="F13" i="2"/>
  <c r="F14" i="2"/>
  <c r="F15" i="2" s="1"/>
  <c r="F12" i="1"/>
  <c r="F13" i="1"/>
  <c r="F14" i="1"/>
  <c r="F15" i="1"/>
  <c r="F4" i="7"/>
  <c r="F5" i="7" s="1"/>
  <c r="F6" i="7" s="1"/>
  <c r="F7" i="7" s="1"/>
  <c r="F8" i="7" s="1"/>
  <c r="F9" i="7" s="1"/>
  <c r="F10" i="7" s="1"/>
  <c r="F11" i="7" s="1"/>
  <c r="F12" i="7" s="1"/>
  <c r="F13" i="7" s="1"/>
  <c r="F14" i="7" s="1"/>
  <c r="F4" i="6"/>
  <c r="F5" i="6" s="1"/>
  <c r="F4" i="5"/>
  <c r="F5" i="5" s="1"/>
  <c r="F6" i="5" s="1"/>
  <c r="F7" i="5" s="1"/>
  <c r="F8" i="5" s="1"/>
  <c r="F9" i="5" s="1"/>
  <c r="F10" i="5" s="1"/>
  <c r="F11" i="5" s="1"/>
  <c r="F4" i="4"/>
  <c r="F5" i="4" s="1"/>
  <c r="F6" i="4" s="1"/>
  <c r="F7" i="4" s="1"/>
  <c r="F8" i="4" s="1"/>
  <c r="F9" i="4" s="1"/>
  <c r="F10" i="4" s="1"/>
  <c r="F11" i="4" s="1"/>
  <c r="F4" i="3"/>
  <c r="F5" i="3" s="1"/>
  <c r="F6" i="3" s="1"/>
  <c r="F7" i="3" s="1"/>
  <c r="F8" i="3" s="1"/>
  <c r="F9" i="3" s="1"/>
  <c r="F10" i="3" s="1"/>
  <c r="F11" i="3" s="1"/>
  <c r="F4" i="2"/>
  <c r="F5" i="2" s="1"/>
  <c r="F6" i="2" s="1"/>
  <c r="F7" i="2" s="1"/>
  <c r="F8" i="2" s="1"/>
  <c r="F9" i="2" s="1"/>
  <c r="F10" i="2" s="1"/>
  <c r="F11" i="2" s="1"/>
  <c r="F4" i="1"/>
  <c r="F5" i="1" s="1"/>
  <c r="F6" i="1" s="1"/>
  <c r="F7" i="1" s="1"/>
  <c r="F8" i="1" s="1"/>
  <c r="F9" i="1" s="1"/>
  <c r="F10" i="1" s="1"/>
  <c r="F11" i="1" s="1"/>
  <c r="B17" i="7"/>
  <c r="B18" i="7" s="1"/>
  <c r="E8" i="8" s="1"/>
  <c r="B17" i="6"/>
  <c r="C7" i="8" s="1"/>
  <c r="B17" i="5"/>
  <c r="B18" i="5" s="1"/>
  <c r="E6" i="8" s="1"/>
  <c r="B17" i="4"/>
  <c r="B18" i="4" s="1"/>
  <c r="E5" i="8" s="1"/>
  <c r="B17" i="3"/>
  <c r="C4" i="8" s="1"/>
  <c r="B17" i="2"/>
  <c r="C3" i="8" s="1"/>
  <c r="B17" i="1"/>
  <c r="C2" i="8" s="1"/>
  <c r="B19" i="7"/>
  <c r="F8" i="8" s="1"/>
  <c r="B19" i="6"/>
  <c r="F7" i="8" s="1"/>
  <c r="B19" i="5"/>
  <c r="F6" i="8" s="1"/>
  <c r="B19" i="4"/>
  <c r="F5" i="8" s="1"/>
  <c r="B19" i="3"/>
  <c r="F4" i="8" s="1"/>
  <c r="B19" i="2"/>
  <c r="F3" i="8" s="1"/>
  <c r="B19" i="1"/>
  <c r="F2" i="8" s="1"/>
  <c r="H4" i="7"/>
  <c r="H5" i="7" s="1"/>
  <c r="H6" i="7" s="1"/>
  <c r="H7" i="7" s="1"/>
  <c r="H8" i="7" s="1"/>
  <c r="H9" i="7" s="1"/>
  <c r="H10" i="7" s="1"/>
  <c r="H11" i="7" s="1"/>
  <c r="H12" i="7" s="1"/>
  <c r="H13" i="7" s="1"/>
  <c r="H14" i="7" s="1"/>
  <c r="H15" i="7" s="1"/>
  <c r="H4" i="6"/>
  <c r="H5" i="6" s="1"/>
  <c r="H6" i="6" s="1"/>
  <c r="H7" i="6" s="1"/>
  <c r="H8" i="6" s="1"/>
  <c r="H9" i="6" s="1"/>
  <c r="H10" i="6" s="1"/>
  <c r="H11" i="6" s="1"/>
  <c r="H12" i="6" s="1"/>
  <c r="H13" i="6" s="1"/>
  <c r="H14" i="6" s="1"/>
  <c r="H15" i="6" s="1"/>
  <c r="H4" i="5"/>
  <c r="H5" i="5" s="1"/>
  <c r="H6" i="5" s="1"/>
  <c r="H7" i="5" s="1"/>
  <c r="H8" i="5" s="1"/>
  <c r="H9" i="5" s="1"/>
  <c r="H10" i="5" s="1"/>
  <c r="H11" i="5" s="1"/>
  <c r="H12" i="5" s="1"/>
  <c r="H13" i="5" s="1"/>
  <c r="H14" i="5" s="1"/>
  <c r="H15" i="5" s="1"/>
  <c r="H4" i="4"/>
  <c r="H5" i="4" s="1"/>
  <c r="H6" i="4" s="1"/>
  <c r="H7" i="4" s="1"/>
  <c r="H8" i="4" s="1"/>
  <c r="H9" i="4" s="1"/>
  <c r="H10" i="4" s="1"/>
  <c r="H11" i="4" s="1"/>
  <c r="H12" i="4" s="1"/>
  <c r="H13" i="4" s="1"/>
  <c r="H14" i="4" s="1"/>
  <c r="H15" i="4" s="1"/>
  <c r="H4" i="3"/>
  <c r="H5" i="3" s="1"/>
  <c r="H6" i="3" s="1"/>
  <c r="H7" i="3" s="1"/>
  <c r="H8" i="3" s="1"/>
  <c r="H9" i="3" s="1"/>
  <c r="H10" i="3" s="1"/>
  <c r="H11" i="3" s="1"/>
  <c r="H12" i="3" s="1"/>
  <c r="H13" i="3" s="1"/>
  <c r="H14" i="3" s="1"/>
  <c r="H15" i="3" s="1"/>
  <c r="H4" i="2"/>
  <c r="H5" i="2" s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D6" i="11"/>
  <c r="H4" i="1"/>
  <c r="I5" i="7"/>
  <c r="I6" i="7" s="1"/>
  <c r="I7" i="7" s="1"/>
  <c r="I8" i="7" s="1"/>
  <c r="I9" i="7" s="1"/>
  <c r="I10" i="7" s="1"/>
  <c r="I11" i="7" s="1"/>
  <c r="I12" i="7" s="1"/>
  <c r="I13" i="7" s="1"/>
  <c r="I14" i="7" s="1"/>
  <c r="I15" i="7" s="1"/>
  <c r="I5" i="6"/>
  <c r="I6" i="6"/>
  <c r="I7" i="6" s="1"/>
  <c r="I8" i="6" s="1"/>
  <c r="I9" i="6" s="1"/>
  <c r="I10" i="6" s="1"/>
  <c r="I11" i="6" s="1"/>
  <c r="I12" i="6" s="1"/>
  <c r="I13" i="6" s="1"/>
  <c r="I14" i="6" s="1"/>
  <c r="I15" i="6" s="1"/>
  <c r="I5" i="5"/>
  <c r="I6" i="5" s="1"/>
  <c r="I5" i="4"/>
  <c r="I6" i="4" s="1"/>
  <c r="I7" i="4" s="1"/>
  <c r="I8" i="4" s="1"/>
  <c r="I9" i="4" s="1"/>
  <c r="I10" i="4" s="1"/>
  <c r="I11" i="4" s="1"/>
  <c r="I12" i="4" s="1"/>
  <c r="I13" i="4" s="1"/>
  <c r="I14" i="4" s="1"/>
  <c r="I15" i="4" s="1"/>
  <c r="I5" i="3"/>
  <c r="I6" i="3" s="1"/>
  <c r="I7" i="3" s="1"/>
  <c r="I8" i="3" s="1"/>
  <c r="I9" i="3" s="1"/>
  <c r="I10" i="3" s="1"/>
  <c r="I11" i="3" s="1"/>
  <c r="I12" i="3" s="1"/>
  <c r="I13" i="3" s="1"/>
  <c r="I14" i="3" s="1"/>
  <c r="I15" i="3" s="1"/>
  <c r="I5" i="2"/>
  <c r="I6" i="2" s="1"/>
  <c r="I7" i="2" s="1"/>
  <c r="I8" i="2" s="1"/>
  <c r="I9" i="2" s="1"/>
  <c r="I10" i="2" s="1"/>
  <c r="I11" i="2" s="1"/>
  <c r="I12" i="2" s="1"/>
  <c r="I13" i="2" s="1"/>
  <c r="I14" i="2" s="1"/>
  <c r="I15" i="2" s="1"/>
  <c r="I5" i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F6" i="6" l="1"/>
  <c r="F7" i="6" s="1"/>
  <c r="F8" i="6" s="1"/>
  <c r="F9" i="6" s="1"/>
  <c r="F10" i="6" s="1"/>
  <c r="F11" i="6" s="1"/>
  <c r="F12" i="6" s="1"/>
  <c r="F13" i="6" s="1"/>
  <c r="F14" i="6" s="1"/>
  <c r="I7" i="5"/>
  <c r="D8" i="11"/>
  <c r="D7" i="11"/>
  <c r="C8" i="8"/>
  <c r="C6" i="8"/>
  <c r="C5" i="8"/>
  <c r="G5" i="8"/>
  <c r="B18" i="3"/>
  <c r="E4" i="8" s="1"/>
  <c r="G4" i="8" s="1"/>
  <c r="B18" i="2"/>
  <c r="E3" i="8" s="1"/>
  <c r="G3" i="8" s="1"/>
  <c r="C6" i="11"/>
  <c r="H5" i="1"/>
  <c r="H6" i="1" s="1"/>
  <c r="H7" i="1" s="1"/>
  <c r="H8" i="1" s="1"/>
  <c r="H9" i="1" s="1"/>
  <c r="G8" i="8"/>
  <c r="B18" i="6"/>
  <c r="E7" i="8" s="1"/>
  <c r="G7" i="8" s="1"/>
  <c r="G6" i="8"/>
  <c r="F9" i="8"/>
  <c r="B18" i="1"/>
  <c r="E2" i="8" s="1"/>
  <c r="G2" i="8" s="1"/>
  <c r="D9" i="11" l="1"/>
  <c r="I8" i="5"/>
  <c r="C9" i="8"/>
  <c r="C10" i="11"/>
  <c r="C8" i="11"/>
  <c r="C9" i="11"/>
  <c r="C7" i="11"/>
  <c r="C11" i="11"/>
  <c r="H10" i="1"/>
  <c r="C13" i="8" l="1"/>
  <c r="C15" i="8"/>
  <c r="I9" i="5"/>
  <c r="D10" i="11"/>
  <c r="E9" i="8"/>
  <c r="G9" i="8" s="1"/>
  <c r="H11" i="1"/>
  <c r="C12" i="11"/>
  <c r="I10" i="5" l="1"/>
  <c r="D11" i="11"/>
  <c r="H12" i="1"/>
  <c r="C13" i="11"/>
  <c r="D12" i="11" l="1"/>
  <c r="I11" i="5"/>
  <c r="C14" i="11"/>
  <c r="H13" i="1"/>
  <c r="D13" i="11" l="1"/>
  <c r="I12" i="5"/>
  <c r="C15" i="11"/>
  <c r="H14" i="1"/>
  <c r="D14" i="11" l="1"/>
  <c r="I13" i="5"/>
  <c r="C16" i="11"/>
  <c r="H15" i="1"/>
  <c r="C17" i="11" s="1"/>
  <c r="I14" i="5" l="1"/>
  <c r="D15" i="11"/>
  <c r="D16" i="11" l="1"/>
  <c r="I15" i="5"/>
  <c r="D17" i="11" s="1"/>
</calcChain>
</file>

<file path=xl/sharedStrings.xml><?xml version="1.0" encoding="utf-8"?>
<sst xmlns="http://schemas.openxmlformats.org/spreadsheetml/2006/main" count="711" uniqueCount="89">
  <si>
    <t>DEPARTMENT OF CORRECTIONS EXPENDITURE TRACKING</t>
  </si>
  <si>
    <t>Journal Transfer #: 706021510017003160000</t>
  </si>
  <si>
    <t>BF Object: 019000</t>
  </si>
  <si>
    <t>BF Category: 001903</t>
  </si>
  <si>
    <t>ALLOTMENT</t>
  </si>
  <si>
    <t>DESCRIPTION</t>
  </si>
  <si>
    <t>NUMBER</t>
  </si>
  <si>
    <t>AMOUNT</t>
  </si>
  <si>
    <t>PAID</t>
  </si>
  <si>
    <t>BALANCE</t>
  </si>
  <si>
    <t>State Wide Doc</t>
  </si>
  <si>
    <t>Contractual Services</t>
  </si>
  <si>
    <t>Total Expended:</t>
  </si>
  <si>
    <t>Percentage Used:</t>
  </si>
  <si>
    <t>Months</t>
  </si>
  <si>
    <t>Percentage of Time:</t>
  </si>
  <si>
    <t xml:space="preserve"> </t>
  </si>
  <si>
    <t xml:space="preserve">   </t>
  </si>
  <si>
    <t>.</t>
  </si>
  <si>
    <t>State Wide Doc.</t>
  </si>
  <si>
    <t>Niyanda Parhams</t>
  </si>
  <si>
    <t>Total Expenditures by District</t>
  </si>
  <si>
    <t>% Used</t>
  </si>
  <si>
    <t>% Time</t>
  </si>
  <si>
    <t>Difference</t>
  </si>
  <si>
    <t>Grand Total:</t>
  </si>
  <si>
    <t>Available Funds</t>
  </si>
  <si>
    <t>Total Encumbered:</t>
  </si>
  <si>
    <t>Total Funds Expended:</t>
  </si>
  <si>
    <t>Total Funds Remaining:</t>
  </si>
  <si>
    <t>District</t>
  </si>
  <si>
    <t>Description</t>
  </si>
  <si>
    <t>Inv Number</t>
  </si>
  <si>
    <t>Amount</t>
  </si>
  <si>
    <t>Paid</t>
  </si>
  <si>
    <t>1</t>
  </si>
  <si>
    <t>2</t>
  </si>
  <si>
    <t>3</t>
  </si>
  <si>
    <t>4</t>
  </si>
  <si>
    <t>5</t>
  </si>
  <si>
    <t>6</t>
  </si>
  <si>
    <t>7</t>
  </si>
  <si>
    <t>TOTAL</t>
  </si>
  <si>
    <t>Actual</t>
  </si>
  <si>
    <t>Plan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</si>
  <si>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</si>
  <si>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</si>
  <si>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</si>
  <si>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</si>
  <si>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</si>
  <si>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</si>
  <si>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</si>
  <si>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</si>
  <si>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</si>
  <si>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</si>
  <si>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</si>
  <si>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</si>
  <si>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Contract: BE415</t>
  </si>
  <si>
    <t>Contract Ends 06/30/18</t>
  </si>
  <si>
    <t>DEPARTMENT OF CORRECTIONS  CONTRACT BE415</t>
  </si>
  <si>
    <t>0717</t>
  </si>
  <si>
    <t>0817</t>
  </si>
  <si>
    <t>0917</t>
  </si>
  <si>
    <t>D6000125763</t>
  </si>
  <si>
    <t>D8000165902</t>
  </si>
  <si>
    <t>D8000208102</t>
  </si>
  <si>
    <t>D6000274069</t>
  </si>
  <si>
    <t>D8000295463</t>
  </si>
  <si>
    <t>0118</t>
  </si>
  <si>
    <t>D8000368473</t>
  </si>
  <si>
    <t>D8000426837</t>
  </si>
  <si>
    <t>0218</t>
  </si>
  <si>
    <t>AVG</t>
  </si>
  <si>
    <t>6S</t>
  </si>
  <si>
    <t>Surplus?</t>
  </si>
  <si>
    <t>Expended</t>
  </si>
  <si>
    <t>Payable</t>
  </si>
  <si>
    <t>D8000508314</t>
  </si>
  <si>
    <t>0318</t>
  </si>
  <si>
    <t>9</t>
  </si>
  <si>
    <t>0418</t>
  </si>
  <si>
    <t>D8000559552</t>
  </si>
  <si>
    <t>D8000587810</t>
  </si>
  <si>
    <t>D8000125763</t>
  </si>
  <si>
    <t>0518</t>
  </si>
  <si>
    <t>0618</t>
  </si>
  <si>
    <t>Funds Reduction</t>
  </si>
  <si>
    <t>D8000654375</t>
  </si>
  <si>
    <t>D9000038736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</si>
</sst>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0;[Red]#,##0.00"/>
    <numFmt numFmtId="165" formatCode="&quot;$&quot;#,##0.00"/>
    <numFmt numFmtId="166" formatCode="0.0%"/>
  </numFmts>
  <fonts count="54">
    <font>
      <sz val="11"/>
      <color theme="1"/>
      <name val="Calibri"/>
      <family val="2"/>
      <scheme val="minor"/>
    </font>
    <font>
      <b/>
      <sz val="18"/>
      <name val="Arial MT"/>
    </font>
    <font>
      <b/>
      <sz val="12"/>
      <name val="Arial MT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 MT"/>
    </font>
    <font>
      <sz val="11"/>
      <color theme="1"/>
      <name val="Calibri"/>
      <family val="2"/>
      <scheme val="minor"/>
    </font>
    <font>
      <b/>
      <sz val="12"/>
      <name val="Arial MT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name val="Arial MT"/>
    </font>
    <font>
      <sz val="11"/>
      <color theme="1"/>
      <name val="Calibri"/>
      <family val="2"/>
      <scheme val="minor"/>
    </font>
    <font>
      <b/>
      <sz val="12"/>
      <name val="Arial MT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 MT"/>
    </font>
    <font>
      <sz val="11"/>
      <color theme="1"/>
      <name val="Calibri"/>
      <family val="2"/>
      <scheme val="minor"/>
    </font>
    <font>
      <b/>
      <sz val="12"/>
      <name val="Arial MT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Arial MT"/>
    </font>
    <font>
      <sz val="11"/>
      <color theme="1"/>
      <name val="Calibri"/>
      <family val="2"/>
      <scheme val="minor"/>
    </font>
    <font>
      <b/>
      <sz val="12"/>
      <name val="Arial MT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347">
    <xf numFmtId="0" fontId="0" fillId="0" borderId="0" xfId="0"/>
    <xf numFmtId="0" fontId="5" fillId="0" borderId="0" xfId="0" applyFont="1"/>
    <xf numFmtId="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9" fontId="0" fillId="0" borderId="0" xfId="0" applyNumberFormat="1"/>
    <xf numFmtId="44" fontId="7" fillId="0" borderId="10" xfId="0" applyNumberFormat="1" applyFont="1" applyBorder="1" applyAlignment="1">
      <alignment horizontal="center"/>
    </xf>
    <xf numFmtId="5" fontId="7" fillId="0" borderId="11" xfId="0" applyNumberFormat="1" applyFont="1" applyBorder="1" applyAlignment="1">
      <alignment horizontal="center" wrapText="1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14" fontId="7" fillId="0" borderId="14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4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1" fontId="7" fillId="0" borderId="11" xfId="0" quotePrefix="1" applyNumberFormat="1" applyFont="1" applyBorder="1" applyAlignment="1" applyProtection="1">
      <alignment horizontal="center"/>
    </xf>
    <xf numFmtId="1" fontId="7" fillId="0" borderId="15" xfId="0" quotePrefix="1" applyNumberFormat="1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1" fontId="7" fillId="0" borderId="18" xfId="0" quotePrefix="1" applyNumberFormat="1" applyFont="1" applyBorder="1" applyAlignment="1">
      <alignment horizontal="center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Border="1"/>
    <xf numFmtId="0" fontId="0" fillId="0" borderId="55" xfId="0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0" fillId="0" borderId="61" xfId="0" applyNumberFormat="1" applyBorder="1" applyAlignment="1">
      <alignment horizontal="center"/>
    </xf>
    <xf numFmtId="14" fontId="0" fillId="0" borderId="24" xfId="0" applyNumberFormat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0" borderId="0" xfId="0" applyFont="1"/>
    <xf numFmtId="166" fontId="10" fillId="3" borderId="21" xfId="0" applyNumberFormat="1" applyFont="1" applyFill="1" applyBorder="1" applyAlignment="1">
      <alignment horizontal="center"/>
    </xf>
    <xf numFmtId="166" fontId="10" fillId="3" borderId="14" xfId="0" applyNumberFormat="1" applyFont="1" applyFill="1" applyBorder="1" applyAlignment="1">
      <alignment horizontal="center"/>
    </xf>
    <xf numFmtId="166" fontId="10" fillId="0" borderId="14" xfId="0" applyNumberFormat="1" applyFont="1" applyBorder="1" applyAlignment="1">
      <alignment horizontal="center"/>
    </xf>
    <xf numFmtId="166" fontId="10" fillId="3" borderId="22" xfId="0" applyNumberFormat="1" applyFont="1" applyFill="1" applyBorder="1" applyAlignment="1">
      <alignment horizontal="center"/>
    </xf>
    <xf numFmtId="166" fontId="10" fillId="3" borderId="23" xfId="0" applyNumberFormat="1" applyFont="1" applyFill="1" applyBorder="1" applyAlignment="1">
      <alignment horizontal="center"/>
    </xf>
    <xf numFmtId="166" fontId="10" fillId="0" borderId="19" xfId="0" applyNumberFormat="1" applyFont="1" applyBorder="1" applyAlignment="1">
      <alignment horizontal="center"/>
    </xf>
    <xf numFmtId="166" fontId="10" fillId="0" borderId="20" xfId="0" applyNumberFormat="1" applyFont="1" applyBorder="1" applyAlignment="1">
      <alignment horizontal="center"/>
    </xf>
    <xf numFmtId="166" fontId="10" fillId="0" borderId="23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8" fontId="10" fillId="0" borderId="0" xfId="0" applyNumberFormat="1" applyFont="1" applyBorder="1" applyAlignment="1">
      <alignment horizontal="center"/>
    </xf>
    <xf numFmtId="9" fontId="10" fillId="0" borderId="0" xfId="0" applyNumberFormat="1" applyFont="1" applyBorder="1" applyAlignment="1">
      <alignment horizontal="center"/>
    </xf>
    <xf numFmtId="0" fontId="12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0" xfId="0" applyFont="1"/>
    <xf numFmtId="4" fontId="15" fillId="0" borderId="2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" fontId="15" fillId="0" borderId="3" xfId="0" applyNumberFormat="1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44" fontId="17" fillId="0" borderId="10" xfId="0" applyNumberFormat="1" applyFont="1" applyBorder="1" applyAlignment="1">
      <alignment horizontal="center"/>
    </xf>
    <xf numFmtId="5" fontId="17" fillId="0" borderId="11" xfId="0" applyNumberFormat="1" applyFont="1" applyBorder="1" applyAlignment="1">
      <alignment horizontal="center" wrapText="1"/>
    </xf>
    <xf numFmtId="1" fontId="17" fillId="0" borderId="11" xfId="0" quotePrefix="1" applyNumberFormat="1" applyFont="1" applyBorder="1" applyAlignment="1" applyProtection="1">
      <alignment horizontal="center"/>
    </xf>
    <xf numFmtId="4" fontId="17" fillId="0" borderId="11" xfId="0" applyNumberFormat="1" applyFont="1" applyBorder="1" applyAlignment="1">
      <alignment horizontal="center"/>
    </xf>
    <xf numFmtId="14" fontId="12" fillId="0" borderId="61" xfId="0" applyNumberFormat="1" applyFont="1" applyBorder="1" applyAlignment="1">
      <alignment horizontal="center"/>
    </xf>
    <xf numFmtId="4" fontId="17" fillId="0" borderId="58" xfId="0" applyNumberFormat="1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4" fontId="12" fillId="0" borderId="0" xfId="0" applyNumberFormat="1" applyFont="1"/>
    <xf numFmtId="4" fontId="17" fillId="0" borderId="13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 wrapText="1"/>
    </xf>
    <xf numFmtId="1" fontId="17" fillId="0" borderId="15" xfId="0" quotePrefix="1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14" fontId="12" fillId="0" borderId="24" xfId="0" applyNumberFormat="1" applyFont="1" applyBorder="1" applyAlignment="1">
      <alignment horizontal="center"/>
    </xf>
    <xf numFmtId="4" fontId="17" fillId="0" borderId="16" xfId="0" applyNumberFormat="1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1" fontId="17" fillId="0" borderId="15" xfId="0" applyNumberFormat="1" applyFont="1" applyBorder="1" applyAlignment="1">
      <alignment horizontal="center"/>
    </xf>
    <xf numFmtId="4" fontId="17" fillId="0" borderId="17" xfId="0" applyNumberFormat="1" applyFont="1" applyBorder="1" applyAlignment="1">
      <alignment horizontal="center"/>
    </xf>
    <xf numFmtId="14" fontId="17" fillId="0" borderId="14" xfId="0" applyNumberFormat="1" applyFont="1" applyBorder="1" applyAlignment="1">
      <alignment horizontal="center"/>
    </xf>
    <xf numFmtId="4" fontId="17" fillId="0" borderId="24" xfId="0" applyNumberFormat="1" applyFont="1" applyBorder="1" applyAlignment="1">
      <alignment horizontal="center"/>
    </xf>
    <xf numFmtId="14" fontId="17" fillId="0" borderId="21" xfId="0" quotePrefix="1" applyNumberFormat="1" applyFont="1" applyBorder="1" applyAlignment="1">
      <alignment horizontal="center"/>
    </xf>
    <xf numFmtId="0" fontId="18" fillId="0" borderId="53" xfId="0" quotePrefix="1" applyFont="1" applyBorder="1" applyAlignment="1">
      <alignment horizontal="center"/>
    </xf>
    <xf numFmtId="14" fontId="17" fillId="0" borderId="14" xfId="0" quotePrefix="1" applyNumberFormat="1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14" fontId="17" fillId="0" borderId="0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9" fontId="12" fillId="0" borderId="0" xfId="0" applyNumberFormat="1" applyFont="1"/>
    <xf numFmtId="3" fontId="12" fillId="0" borderId="0" xfId="0" applyNumberFormat="1" applyFont="1" applyAlignment="1">
      <alignment horizontal="center"/>
    </xf>
    <xf numFmtId="0" fontId="19" fillId="0" borderId="0" xfId="0" applyFont="1"/>
    <xf numFmtId="0" fontId="7" fillId="0" borderId="24" xfId="0" applyFont="1" applyBorder="1" applyAlignment="1">
      <alignment horizontal="center" wrapText="1"/>
    </xf>
    <xf numFmtId="0" fontId="21" fillId="0" borderId="0" xfId="0" applyFont="1"/>
    <xf numFmtId="14" fontId="21" fillId="0" borderId="0" xfId="0" applyNumberFormat="1" applyFont="1"/>
    <xf numFmtId="49" fontId="22" fillId="0" borderId="22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2" xfId="0" applyNumberFormat="1" applyFont="1" applyBorder="1" applyAlignment="1">
      <alignment horizontal="center" vertical="center" wrapText="1"/>
    </xf>
    <xf numFmtId="165" fontId="22" fillId="0" borderId="22" xfId="0" applyNumberFormat="1" applyFont="1" applyBorder="1" applyAlignment="1">
      <alignment horizontal="center" vertical="center" wrapText="1"/>
    </xf>
    <xf numFmtId="14" fontId="22" fillId="0" borderId="22" xfId="0" applyNumberFormat="1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165" fontId="21" fillId="0" borderId="0" xfId="0" applyNumberFormat="1" applyFont="1"/>
    <xf numFmtId="49" fontId="24" fillId="0" borderId="21" xfId="0" applyNumberFormat="1" applyFont="1" applyBorder="1" applyAlignment="1">
      <alignment horizontal="center"/>
    </xf>
    <xf numFmtId="5" fontId="24" fillId="0" borderId="21" xfId="0" applyNumberFormat="1" applyFont="1" applyBorder="1" applyAlignment="1">
      <alignment horizontal="center" wrapText="1"/>
    </xf>
    <xf numFmtId="0" fontId="21" fillId="0" borderId="14" xfId="0" quotePrefix="1" applyNumberFormat="1" applyFont="1" applyBorder="1" applyAlignment="1">
      <alignment horizontal="center"/>
    </xf>
    <xf numFmtId="165" fontId="21" fillId="0" borderId="14" xfId="0" applyNumberFormat="1" applyFont="1" applyBorder="1" applyAlignment="1">
      <alignment horizontal="center"/>
    </xf>
    <xf numFmtId="14" fontId="21" fillId="0" borderId="61" xfId="0" applyNumberFormat="1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49" fontId="24" fillId="0" borderId="14" xfId="0" applyNumberFormat="1" applyFont="1" applyBorder="1" applyAlignment="1">
      <alignment horizontal="center"/>
    </xf>
    <xf numFmtId="14" fontId="24" fillId="0" borderId="50" xfId="0" applyNumberFormat="1" applyFont="1" applyBorder="1" applyAlignment="1">
      <alignment horizontal="center"/>
    </xf>
    <xf numFmtId="49" fontId="26" fillId="0" borderId="14" xfId="0" applyNumberFormat="1" applyFont="1" applyBorder="1" applyAlignment="1">
      <alignment horizontal="center"/>
    </xf>
    <xf numFmtId="0" fontId="21" fillId="0" borderId="14" xfId="0" quotePrefix="1" applyNumberFormat="1" applyFont="1" applyFill="1" applyBorder="1" applyAlignment="1">
      <alignment horizontal="center"/>
    </xf>
    <xf numFmtId="14" fontId="21" fillId="0" borderId="24" xfId="0" applyNumberFormat="1" applyFont="1" applyBorder="1" applyAlignment="1">
      <alignment horizontal="center"/>
    </xf>
    <xf numFmtId="0" fontId="25" fillId="0" borderId="53" xfId="0" applyFont="1" applyBorder="1" applyAlignment="1">
      <alignment horizontal="center"/>
    </xf>
    <xf numFmtId="14" fontId="26" fillId="0" borderId="46" xfId="0" applyNumberFormat="1" applyFont="1" applyBorder="1" applyAlignment="1">
      <alignment horizontal="center"/>
    </xf>
    <xf numFmtId="0" fontId="21" fillId="0" borderId="14" xfId="0" applyNumberFormat="1" applyFont="1" applyBorder="1" applyAlignment="1">
      <alignment horizontal="center"/>
    </xf>
    <xf numFmtId="165" fontId="27" fillId="0" borderId="14" xfId="0" applyNumberFormat="1" applyFont="1" applyBorder="1" applyAlignment="1">
      <alignment horizontal="center"/>
    </xf>
    <xf numFmtId="14" fontId="27" fillId="0" borderId="14" xfId="0" applyNumberFormat="1" applyFont="1" applyBorder="1" applyAlignment="1">
      <alignment horizontal="center"/>
    </xf>
    <xf numFmtId="0" fontId="25" fillId="0" borderId="60" xfId="0" applyFont="1" applyBorder="1" applyAlignment="1">
      <alignment horizontal="center"/>
    </xf>
    <xf numFmtId="165" fontId="21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26" fillId="0" borderId="14" xfId="0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165" fontId="28" fillId="0" borderId="14" xfId="0" applyNumberFormat="1" applyFont="1" applyBorder="1" applyAlignment="1">
      <alignment horizontal="center"/>
    </xf>
    <xf numFmtId="14" fontId="26" fillId="0" borderId="14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165" fontId="26" fillId="0" borderId="14" xfId="0" applyNumberFormat="1" applyFont="1" applyBorder="1" applyAlignment="1">
      <alignment horizontal="center"/>
    </xf>
    <xf numFmtId="0" fontId="26" fillId="0" borderId="14" xfId="0" applyNumberFormat="1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0" fontId="7" fillId="0" borderId="14" xfId="0" quotePrefix="1" applyFont="1" applyBorder="1" applyAlignment="1">
      <alignment horizontal="center" wrapText="1"/>
    </xf>
    <xf numFmtId="0" fontId="30" fillId="0" borderId="0" xfId="0" applyFont="1"/>
    <xf numFmtId="0" fontId="31" fillId="0" borderId="1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2" fillId="0" borderId="0" xfId="0" applyFont="1"/>
    <xf numFmtId="4" fontId="33" fillId="0" borderId="2" xfId="0" applyNumberFormat="1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1" fontId="33" fillId="0" borderId="3" xfId="0" applyNumberFormat="1" applyFont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4" fontId="33" fillId="0" borderId="4" xfId="0" applyNumberFormat="1" applyFont="1" applyBorder="1" applyAlignment="1">
      <alignment horizontal="center" vertical="center" wrapText="1"/>
    </xf>
    <xf numFmtId="0" fontId="34" fillId="0" borderId="56" xfId="0" applyFont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44" fontId="35" fillId="0" borderId="10" xfId="0" applyNumberFormat="1" applyFont="1" applyBorder="1" applyAlignment="1">
      <alignment horizontal="center"/>
    </xf>
    <xf numFmtId="5" fontId="35" fillId="0" borderId="11" xfId="0" applyNumberFormat="1" applyFont="1" applyBorder="1" applyAlignment="1">
      <alignment horizontal="center" wrapText="1"/>
    </xf>
    <xf numFmtId="1" fontId="35" fillId="0" borderId="11" xfId="0" quotePrefix="1" applyNumberFormat="1" applyFont="1" applyBorder="1" applyAlignment="1" applyProtection="1">
      <alignment horizontal="center"/>
    </xf>
    <xf numFmtId="4" fontId="35" fillId="0" borderId="11" xfId="0" applyNumberFormat="1" applyFont="1" applyBorder="1" applyAlignment="1">
      <alignment horizontal="center"/>
    </xf>
    <xf numFmtId="14" fontId="30" fillId="0" borderId="61" xfId="0" applyNumberFormat="1" applyFont="1" applyBorder="1" applyAlignment="1">
      <alignment horizontal="center"/>
    </xf>
    <xf numFmtId="4" fontId="35" fillId="0" borderId="12" xfId="0" applyNumberFormat="1" applyFont="1" applyBorder="1" applyAlignment="1">
      <alignment horizontal="center"/>
    </xf>
    <xf numFmtId="0" fontId="30" fillId="0" borderId="55" xfId="0" applyFont="1" applyBorder="1" applyAlignment="1">
      <alignment horizontal="center"/>
    </xf>
    <xf numFmtId="4" fontId="30" fillId="0" borderId="0" xfId="0" applyNumberFormat="1" applyFont="1"/>
    <xf numFmtId="4" fontId="35" fillId="0" borderId="13" xfId="0" applyNumberFormat="1" applyFont="1" applyBorder="1" applyAlignment="1">
      <alignment horizontal="center"/>
    </xf>
    <xf numFmtId="0" fontId="35" fillId="0" borderId="14" xfId="0" applyFont="1" applyBorder="1" applyAlignment="1">
      <alignment horizontal="center" wrapText="1"/>
    </xf>
    <xf numFmtId="1" fontId="35" fillId="0" borderId="15" xfId="0" quotePrefix="1" applyNumberFormat="1" applyFont="1" applyBorder="1" applyAlignment="1">
      <alignment horizontal="center"/>
    </xf>
    <xf numFmtId="4" fontId="35" fillId="0" borderId="14" xfId="0" applyNumberFormat="1" applyFont="1" applyBorder="1" applyAlignment="1">
      <alignment horizontal="center"/>
    </xf>
    <xf numFmtId="14" fontId="30" fillId="0" borderId="24" xfId="0" applyNumberFormat="1" applyFont="1" applyBorder="1" applyAlignment="1">
      <alignment horizontal="center"/>
    </xf>
    <xf numFmtId="0" fontId="36" fillId="0" borderId="53" xfId="0" applyFont="1" applyBorder="1" applyAlignment="1">
      <alignment horizontal="center"/>
    </xf>
    <xf numFmtId="1" fontId="35" fillId="0" borderId="15" xfId="0" applyNumberFormat="1" applyFont="1" applyBorder="1" applyAlignment="1">
      <alignment horizontal="center"/>
    </xf>
    <xf numFmtId="4" fontId="30" fillId="0" borderId="14" xfId="0" applyNumberFormat="1" applyFont="1" applyBorder="1" applyAlignment="1">
      <alignment horizontal="center"/>
    </xf>
    <xf numFmtId="4" fontId="35" fillId="0" borderId="17" xfId="0" applyNumberFormat="1" applyFont="1" applyBorder="1" applyAlignment="1">
      <alignment horizontal="center"/>
    </xf>
    <xf numFmtId="14" fontId="35" fillId="0" borderId="14" xfId="0" applyNumberFormat="1" applyFont="1" applyBorder="1" applyAlignment="1">
      <alignment horizontal="center"/>
    </xf>
    <xf numFmtId="1" fontId="35" fillId="0" borderId="18" xfId="0" quotePrefix="1" applyNumberFormat="1" applyFont="1" applyBorder="1" applyAlignment="1">
      <alignment horizontal="center"/>
    </xf>
    <xf numFmtId="0" fontId="36" fillId="0" borderId="54" xfId="0" applyFont="1" applyBorder="1" applyAlignment="1">
      <alignment horizontal="center"/>
    </xf>
    <xf numFmtId="4" fontId="35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 wrapText="1"/>
    </xf>
    <xf numFmtId="1" fontId="35" fillId="0" borderId="0" xfId="0" applyNumberFormat="1" applyFont="1" applyBorder="1" applyAlignment="1">
      <alignment horizontal="center"/>
    </xf>
    <xf numFmtId="14" fontId="35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9" fontId="30" fillId="0" borderId="0" xfId="0" applyNumberFormat="1" applyFont="1"/>
    <xf numFmtId="0" fontId="30" fillId="0" borderId="0" xfId="0" applyNumberFormat="1" applyFont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0" fontId="4" fillId="0" borderId="0" xfId="0" applyFont="1"/>
    <xf numFmtId="0" fontId="38" fillId="0" borderId="0" xfId="0" applyFont="1"/>
    <xf numFmtId="0" fontId="39" fillId="0" borderId="1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0" fontId="40" fillId="0" borderId="0" xfId="0" applyFont="1"/>
    <xf numFmtId="4" fontId="41" fillId="0" borderId="2" xfId="0" applyNumberFormat="1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1" fontId="41" fillId="0" borderId="3" xfId="0" applyNumberFormat="1" applyFont="1" applyBorder="1" applyAlignment="1">
      <alignment horizontal="center" vertical="center" wrapText="1"/>
    </xf>
    <xf numFmtId="4" fontId="41" fillId="0" borderId="3" xfId="0" applyNumberFormat="1" applyFont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4" fontId="41" fillId="0" borderId="4" xfId="0" applyNumberFormat="1" applyFont="1" applyBorder="1" applyAlignment="1">
      <alignment horizontal="center" vertical="center" wrapText="1"/>
    </xf>
    <xf numFmtId="0" fontId="42" fillId="0" borderId="57" xfId="0" applyFont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44" fontId="43" fillId="0" borderId="10" xfId="0" applyNumberFormat="1" applyFont="1" applyBorder="1" applyAlignment="1">
      <alignment horizontal="center"/>
    </xf>
    <xf numFmtId="5" fontId="43" fillId="0" borderId="11" xfId="0" applyNumberFormat="1" applyFont="1" applyBorder="1" applyAlignment="1">
      <alignment horizontal="center" wrapText="1"/>
    </xf>
    <xf numFmtId="1" fontId="43" fillId="0" borderId="11" xfId="0" quotePrefix="1" applyNumberFormat="1" applyFont="1" applyBorder="1" applyAlignment="1" applyProtection="1">
      <alignment horizontal="center"/>
    </xf>
    <xf numFmtId="4" fontId="43" fillId="0" borderId="11" xfId="0" applyNumberFormat="1" applyFont="1" applyBorder="1" applyAlignment="1">
      <alignment horizontal="center"/>
    </xf>
    <xf numFmtId="14" fontId="38" fillId="0" borderId="61" xfId="0" applyNumberFormat="1" applyFont="1" applyBorder="1" applyAlignment="1">
      <alignment horizontal="center"/>
    </xf>
    <xf numFmtId="4" fontId="43" fillId="0" borderId="12" xfId="0" applyNumberFormat="1" applyFont="1" applyBorder="1" applyAlignment="1">
      <alignment horizontal="center"/>
    </xf>
    <xf numFmtId="0" fontId="44" fillId="0" borderId="55" xfId="0" applyFont="1" applyBorder="1" applyAlignment="1">
      <alignment horizontal="center"/>
    </xf>
    <xf numFmtId="4" fontId="38" fillId="0" borderId="0" xfId="0" applyNumberFormat="1" applyFont="1"/>
    <xf numFmtId="4" fontId="43" fillId="0" borderId="13" xfId="0" applyNumberFormat="1" applyFont="1" applyBorder="1" applyAlignment="1">
      <alignment horizontal="center"/>
    </xf>
    <xf numFmtId="0" fontId="43" fillId="0" borderId="14" xfId="0" applyFont="1" applyBorder="1" applyAlignment="1">
      <alignment horizontal="center" wrapText="1"/>
    </xf>
    <xf numFmtId="1" fontId="43" fillId="0" borderId="15" xfId="0" quotePrefix="1" applyNumberFormat="1" applyFont="1" applyBorder="1" applyAlignment="1">
      <alignment horizontal="center"/>
    </xf>
    <xf numFmtId="4" fontId="43" fillId="0" borderId="14" xfId="0" applyNumberFormat="1" applyFont="1" applyBorder="1" applyAlignment="1">
      <alignment horizontal="center"/>
    </xf>
    <xf numFmtId="14" fontId="38" fillId="0" borderId="24" xfId="0" applyNumberFormat="1" applyFont="1" applyBorder="1" applyAlignment="1">
      <alignment horizontal="center"/>
    </xf>
    <xf numFmtId="4" fontId="43" fillId="0" borderId="16" xfId="0" applyNumberFormat="1" applyFont="1" applyBorder="1" applyAlignment="1">
      <alignment horizontal="center"/>
    </xf>
    <xf numFmtId="0" fontId="44" fillId="0" borderId="53" xfId="0" applyFont="1" applyBorder="1" applyAlignment="1">
      <alignment horizontal="center"/>
    </xf>
    <xf numFmtId="1" fontId="43" fillId="0" borderId="15" xfId="0" applyNumberFormat="1" applyFont="1" applyBorder="1" applyAlignment="1">
      <alignment horizontal="center"/>
    </xf>
    <xf numFmtId="4" fontId="43" fillId="0" borderId="17" xfId="0" applyNumberFormat="1" applyFont="1" applyBorder="1" applyAlignment="1">
      <alignment horizontal="center"/>
    </xf>
    <xf numFmtId="14" fontId="43" fillId="0" borderId="14" xfId="0" applyNumberFormat="1" applyFont="1" applyBorder="1" applyAlignment="1">
      <alignment horizontal="center"/>
    </xf>
    <xf numFmtId="1" fontId="43" fillId="0" borderId="18" xfId="0" quotePrefix="1" applyNumberFormat="1" applyFont="1" applyBorder="1" applyAlignment="1">
      <alignment horizontal="center"/>
    </xf>
    <xf numFmtId="4" fontId="45" fillId="0" borderId="17" xfId="0" applyNumberFormat="1" applyFont="1" applyBorder="1" applyAlignment="1">
      <alignment horizontal="center"/>
    </xf>
    <xf numFmtId="0" fontId="44" fillId="0" borderId="54" xfId="0" applyFont="1" applyBorder="1" applyAlignment="1">
      <alignment horizontal="center"/>
    </xf>
    <xf numFmtId="4" fontId="43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 horizontal="center" wrapText="1"/>
    </xf>
    <xf numFmtId="1" fontId="43" fillId="0" borderId="0" xfId="0" applyNumberFormat="1" applyFont="1" applyBorder="1" applyAlignment="1">
      <alignment horizontal="center"/>
    </xf>
    <xf numFmtId="14" fontId="43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9" fontId="38" fillId="0" borderId="0" xfId="0" applyNumberFormat="1" applyFont="1"/>
    <xf numFmtId="3" fontId="38" fillId="0" borderId="0" xfId="0" applyNumberFormat="1" applyFont="1" applyAlignment="1">
      <alignment horizontal="center"/>
    </xf>
    <xf numFmtId="1" fontId="7" fillId="0" borderId="14" xfId="0" quotePrefix="1" applyNumberFormat="1" applyFont="1" applyBorder="1" applyAlignment="1">
      <alignment horizontal="center"/>
    </xf>
    <xf numFmtId="4" fontId="31" fillId="0" borderId="1" xfId="0" applyNumberFormat="1" applyFont="1" applyBorder="1" applyAlignment="1">
      <alignment horizontal="center" vertical="center" wrapText="1"/>
    </xf>
    <xf numFmtId="4" fontId="33" fillId="0" borderId="3" xfId="0" applyNumberFormat="1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0" fontId="10" fillId="3" borderId="42" xfId="0" applyFont="1" applyFill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8" fontId="10" fillId="3" borderId="38" xfId="0" applyNumberFormat="1" applyFont="1" applyFill="1" applyBorder="1" applyAlignment="1">
      <alignment horizontal="center"/>
    </xf>
    <xf numFmtId="8" fontId="10" fillId="3" borderId="39" xfId="0" applyNumberFormat="1" applyFont="1" applyFill="1" applyBorder="1" applyAlignment="1">
      <alignment horizontal="center"/>
    </xf>
    <xf numFmtId="8" fontId="10" fillId="0" borderId="38" xfId="0" applyNumberFormat="1" applyFont="1" applyBorder="1" applyAlignment="1">
      <alignment horizontal="center"/>
    </xf>
    <xf numFmtId="8" fontId="10" fillId="0" borderId="39" xfId="0" applyNumberFormat="1" applyFont="1" applyBorder="1" applyAlignment="1">
      <alignment horizontal="center"/>
    </xf>
    <xf numFmtId="8" fontId="10" fillId="3" borderId="41" xfId="0" applyNumberFormat="1" applyFont="1" applyFill="1" applyBorder="1" applyAlignment="1">
      <alignment horizontal="center"/>
    </xf>
    <xf numFmtId="8" fontId="10" fillId="3" borderId="45" xfId="0" applyNumberFormat="1" applyFont="1" applyFill="1" applyBorder="1" applyAlignment="1">
      <alignment horizontal="center"/>
    </xf>
    <xf numFmtId="8" fontId="10" fillId="0" borderId="43" xfId="0" applyNumberFormat="1" applyFont="1" applyBorder="1" applyAlignment="1">
      <alignment horizontal="center"/>
    </xf>
    <xf numFmtId="8" fontId="10" fillId="0" borderId="20" xfId="0" applyNumberFormat="1" applyFont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8" fontId="10" fillId="3" borderId="36" xfId="0" applyNumberFormat="1" applyFont="1" applyFill="1" applyBorder="1" applyAlignment="1">
      <alignment horizontal="center"/>
    </xf>
    <xf numFmtId="8" fontId="10" fillId="3" borderId="37" xfId="0" applyNumberFormat="1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10" fillId="3" borderId="40" xfId="0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right"/>
    </xf>
    <xf numFmtId="0" fontId="10" fillId="3" borderId="30" xfId="0" applyFont="1" applyFill="1" applyBorder="1" applyAlignment="1">
      <alignment horizontal="right"/>
    </xf>
    <xf numFmtId="165" fontId="10" fillId="3" borderId="30" xfId="0" applyNumberFormat="1" applyFont="1" applyFill="1" applyBorder="1" applyAlignment="1">
      <alignment horizontal="center"/>
    </xf>
    <xf numFmtId="165" fontId="10" fillId="3" borderId="31" xfId="0" applyNumberFormat="1" applyFont="1" applyFill="1" applyBorder="1" applyAlignment="1">
      <alignment horizontal="center"/>
    </xf>
    <xf numFmtId="8" fontId="10" fillId="3" borderId="22" xfId="0" applyNumberFormat="1" applyFont="1" applyFill="1" applyBorder="1" applyAlignment="1">
      <alignment horizontal="center"/>
    </xf>
    <xf numFmtId="8" fontId="10" fillId="3" borderId="32" xfId="0" applyNumberFormat="1" applyFont="1" applyFill="1" applyBorder="1" applyAlignment="1">
      <alignment horizontal="center"/>
    </xf>
    <xf numFmtId="0" fontId="10" fillId="3" borderId="33" xfId="0" applyFont="1" applyFill="1" applyBorder="1" applyAlignment="1">
      <alignment horizontal="right"/>
    </xf>
    <xf numFmtId="0" fontId="10" fillId="3" borderId="22" xfId="0" applyFont="1" applyFill="1" applyBorder="1" applyAlignment="1">
      <alignment horizontal="right"/>
    </xf>
    <xf numFmtId="8" fontId="10" fillId="0" borderId="14" xfId="0" applyNumberFormat="1" applyFont="1" applyBorder="1" applyAlignment="1">
      <alignment horizontal="center"/>
    </xf>
    <xf numFmtId="8" fontId="10" fillId="0" borderId="34" xfId="0" applyNumberFormat="1" applyFont="1" applyBorder="1" applyAlignment="1">
      <alignment horizontal="center"/>
    </xf>
    <xf numFmtId="0" fontId="10" fillId="0" borderId="35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0" fillId="0" borderId="62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8" fontId="10" fillId="0" borderId="46" xfId="0" applyNumberFormat="1" applyFont="1" applyBorder="1" applyAlignment="1">
      <alignment horizontal="center"/>
    </xf>
    <xf numFmtId="8" fontId="10" fillId="0" borderId="64" xfId="0" applyNumberFormat="1" applyFont="1" applyBorder="1" applyAlignment="1">
      <alignment horizontal="center"/>
    </xf>
    <xf numFmtId="49" fontId="20" fillId="0" borderId="47" xfId="0" applyNumberFormat="1" applyFont="1" applyBorder="1" applyAlignment="1">
      <alignment horizontal="center"/>
    </xf>
    <xf numFmtId="49" fontId="20" fillId="0" borderId="48" xfId="0" applyNumberFormat="1" applyFont="1" applyBorder="1" applyAlignment="1">
      <alignment horizontal="center"/>
    </xf>
    <xf numFmtId="49" fontId="20" fillId="0" borderId="49" xfId="0" applyNumberFormat="1" applyFont="1" applyBorder="1" applyAlignment="1">
      <alignment horizontal="center"/>
    </xf>
    <xf numFmtId="49" fontId="20" fillId="0" borderId="50" xfId="0" applyNumberFormat="1" applyFont="1" applyBorder="1" applyAlignment="1">
      <alignment horizontal="center"/>
    </xf>
    <xf numFmtId="49" fontId="20" fillId="0" borderId="51" xfId="0" applyNumberFormat="1" applyFont="1" applyBorder="1" applyAlignment="1">
      <alignment horizontal="center"/>
    </xf>
    <xf numFmtId="49" fontId="20" fillId="0" borderId="52" xfId="0" applyNumberFormat="1" applyFont="1" applyBorder="1" applyAlignment="1">
      <alignment horizontal="center"/>
    </xf>
    <xf numFmtId="0" fontId="46" fillId="0" borderId="25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7" fillId="0" borderId="0" xfId="0" applyFont="1"/>
    <xf numFmtId="0" fontId="48" fillId="0" borderId="1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8" fillId="0" borderId="6" xfId="0" applyFont="1" applyBorder="1" applyAlignment="1">
      <alignment horizontal="center" vertical="center" wrapText="1"/>
    </xf>
    <xf numFmtId="0" fontId="48" fillId="0" borderId="7" xfId="0" applyFont="1" applyBorder="1" applyAlignment="1">
      <alignment horizontal="center" vertical="center" wrapText="1"/>
    </xf>
    <xf numFmtId="0" fontId="49" fillId="0" borderId="0" xfId="0" applyFont="1"/>
    <xf numFmtId="4" fontId="50" fillId="0" borderId="2" xfId="0" applyNumberFormat="1" applyFont="1" applyBorder="1" applyAlignment="1">
      <alignment horizontal="center" vertical="center" wrapText="1"/>
    </xf>
    <xf numFmtId="0" fontId="50" fillId="0" borderId="3" xfId="0" applyFont="1" applyBorder="1" applyAlignment="1">
      <alignment horizontal="center" vertical="center" wrapText="1"/>
    </xf>
    <xf numFmtId="1" fontId="50" fillId="0" borderId="3" xfId="0" applyNumberFormat="1" applyFont="1" applyBorder="1" applyAlignment="1">
      <alignment horizontal="center" vertical="center" wrapText="1"/>
    </xf>
    <xf numFmtId="4" fontId="50" fillId="0" borderId="3" xfId="0" applyNumberFormat="1" applyFont="1" applyBorder="1" applyAlignment="1">
      <alignment horizontal="center" vertical="center" wrapText="1"/>
    </xf>
    <xf numFmtId="0" fontId="50" fillId="0" borderId="4" xfId="0" applyFont="1" applyFill="1" applyBorder="1" applyAlignment="1">
      <alignment horizontal="center" vertical="center" wrapText="1"/>
    </xf>
    <xf numFmtId="4" fontId="50" fillId="0" borderId="4" xfId="0" applyNumberFormat="1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44" fontId="52" fillId="0" borderId="10" xfId="0" applyNumberFormat="1" applyFont="1" applyBorder="1" applyAlignment="1">
      <alignment horizontal="center"/>
    </xf>
    <xf numFmtId="5" fontId="52" fillId="0" borderId="11" xfId="0" applyNumberFormat="1" applyFont="1" applyBorder="1" applyAlignment="1">
      <alignment horizontal="center" wrapText="1"/>
    </xf>
    <xf numFmtId="1" fontId="52" fillId="0" borderId="11" xfId="0" quotePrefix="1" applyNumberFormat="1" applyFont="1" applyBorder="1" applyAlignment="1" applyProtection="1">
      <alignment horizontal="center"/>
    </xf>
    <xf numFmtId="4" fontId="52" fillId="0" borderId="11" xfId="0" applyNumberFormat="1" applyFont="1" applyBorder="1" applyAlignment="1">
      <alignment horizontal="center"/>
    </xf>
    <xf numFmtId="14" fontId="47" fillId="0" borderId="61" xfId="0" applyNumberFormat="1" applyFont="1" applyBorder="1" applyAlignment="1">
      <alignment horizontal="center"/>
    </xf>
    <xf numFmtId="4" fontId="52" fillId="0" borderId="12" xfId="0" applyNumberFormat="1" applyFont="1" applyBorder="1" applyAlignment="1">
      <alignment horizontal="center"/>
    </xf>
    <xf numFmtId="0" fontId="53" fillId="0" borderId="55" xfId="0" applyFont="1" applyBorder="1" applyAlignment="1">
      <alignment horizontal="center"/>
    </xf>
    <xf numFmtId="4" fontId="47" fillId="0" borderId="0" xfId="0" applyNumberFormat="1" applyFont="1"/>
    <xf numFmtId="4" fontId="52" fillId="0" borderId="13" xfId="0" applyNumberFormat="1" applyFont="1" applyBorder="1" applyAlignment="1">
      <alignment horizontal="center"/>
    </xf>
    <xf numFmtId="0" fontId="52" fillId="0" borderId="14" xfId="0" applyFont="1" applyBorder="1" applyAlignment="1">
      <alignment horizontal="center" wrapText="1"/>
    </xf>
    <xf numFmtId="1" fontId="52" fillId="0" borderId="15" xfId="0" quotePrefix="1" applyNumberFormat="1" applyFont="1" applyBorder="1" applyAlignment="1">
      <alignment horizontal="center"/>
    </xf>
    <xf numFmtId="4" fontId="52" fillId="0" borderId="14" xfId="0" applyNumberFormat="1" applyFont="1" applyBorder="1" applyAlignment="1">
      <alignment horizontal="center"/>
    </xf>
    <xf numFmtId="14" fontId="47" fillId="0" borderId="24" xfId="0" applyNumberFormat="1" applyFont="1" applyBorder="1" applyAlignment="1">
      <alignment horizontal="center"/>
    </xf>
    <xf numFmtId="4" fontId="52" fillId="0" borderId="16" xfId="0" applyNumberFormat="1" applyFont="1" applyBorder="1" applyAlignment="1">
      <alignment horizontal="center"/>
    </xf>
    <xf numFmtId="0" fontId="53" fillId="0" borderId="53" xfId="0" applyFont="1" applyBorder="1" applyAlignment="1">
      <alignment horizontal="center"/>
    </xf>
    <xf numFmtId="1" fontId="52" fillId="0" borderId="15" xfId="0" applyNumberFormat="1" applyFont="1" applyBorder="1" applyAlignment="1">
      <alignment horizontal="center"/>
    </xf>
    <xf numFmtId="4" fontId="52" fillId="0" borderId="17" xfId="0" applyNumberFormat="1" applyFont="1" applyBorder="1" applyAlignment="1">
      <alignment horizontal="center"/>
    </xf>
    <xf numFmtId="14" fontId="52" fillId="0" borderId="14" xfId="0" applyNumberFormat="1" applyFont="1" applyBorder="1" applyAlignment="1">
      <alignment horizontal="center"/>
    </xf>
    <xf numFmtId="0" fontId="52" fillId="0" borderId="24" xfId="0" applyFont="1" applyBorder="1" applyAlignment="1">
      <alignment horizontal="center" wrapText="1"/>
    </xf>
    <xf numFmtId="1" fontId="52" fillId="0" borderId="18" xfId="0" quotePrefix="1" applyNumberFormat="1" applyFont="1" applyBorder="1" applyAlignment="1">
      <alignment horizontal="center"/>
    </xf>
    <xf numFmtId="0" fontId="52" fillId="0" borderId="14" xfId="0" quotePrefix="1" applyFont="1" applyBorder="1" applyAlignment="1">
      <alignment horizontal="center" wrapText="1"/>
    </xf>
    <xf numFmtId="164" fontId="52" fillId="0" borderId="14" xfId="0" applyNumberFormat="1" applyFont="1" applyBorder="1" applyAlignment="1">
      <alignment horizontal="center"/>
    </xf>
    <xf numFmtId="1" fontId="52" fillId="0" borderId="14" xfId="0" quotePrefix="1" applyNumberFormat="1" applyFont="1" applyBorder="1" applyAlignment="1">
      <alignment horizontal="center"/>
    </xf>
    <xf numFmtId="0" fontId="53" fillId="0" borderId="54" xfId="0" applyFont="1" applyBorder="1" applyAlignment="1">
      <alignment horizontal="center"/>
    </xf>
    <xf numFmtId="4" fontId="52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 wrapText="1"/>
    </xf>
    <xf numFmtId="1" fontId="52" fillId="0" borderId="0" xfId="0" applyNumberFormat="1" applyFont="1" applyBorder="1" applyAlignment="1">
      <alignment horizontal="center"/>
    </xf>
    <xf numFmtId="14" fontId="52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47" fillId="0" borderId="0" xfId="0" applyFont="1" applyAlignment="1">
      <alignment horizontal="center"/>
    </xf>
    <xf numFmtId="9" fontId="47" fillId="0" borderId="0" xfId="0" applyNumberFormat="1" applyFont="1"/>
    <xf numFmtId="3" fontId="47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val>
            <c:numRef>
              <c:f>'District 1'!$H$4:$H$15</c:f>
              <c:numCache>
                <c:formatCode>#,##0.00</c:formatCode>
                <c:ptCount val="12"/>
                <c:pt idx="0">
                  <c:v>286289.75</c:v>
                </c:pt>
                <c:pt idx="1">
                  <c:v>621661.80000000005</c:v>
                </c:pt>
                <c:pt idx="2">
                  <c:v>827621.26</c:v>
                </c:pt>
                <c:pt idx="3">
                  <c:v>1151451.19</c:v>
                </c:pt>
                <c:pt idx="4">
                  <c:v>1446007.47</c:v>
                </c:pt>
                <c:pt idx="5">
                  <c:v>1721351.8599999999</c:v>
                </c:pt>
                <c:pt idx="6">
                  <c:v>2052642.2999999998</c:v>
                </c:pt>
                <c:pt idx="7">
                  <c:v>2351594.54</c:v>
                </c:pt>
                <c:pt idx="8">
                  <c:v>2683226.31</c:v>
                </c:pt>
                <c:pt idx="9">
                  <c:v>3021130.5700000003</c:v>
                </c:pt>
                <c:pt idx="10">
                  <c:v>3355694.2800000003</c:v>
                </c:pt>
                <c:pt idx="11">
                  <c:v>3644103.3800000004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D4-4733-9A77-44AE11AAE1C5}"/>
            </c:ext>
          </c:extLst>
        </c:ser>
        <c:ser>
          <c:idx val="1"/>
          <c:order val="1"/>
          <c:tx>
            <c:v>Plan</c:v>
          </c:tx>
          <c:val>
            <c:numRef>
              <c:f>'District 1'!$I$4:$I$15</c:f>
              <c:numCache>
                <c:formatCode>#,##0.00</c:formatCode>
                <c:ptCount val="12"/>
                <c:pt idx="0">
                  <c:v>340069</c:v>
                </c:pt>
                <c:pt idx="1">
                  <c:v>680138</c:v>
                </c:pt>
                <c:pt idx="2">
                  <c:v>1020207</c:v>
                </c:pt>
                <c:pt idx="3">
                  <c:v>1360276</c:v>
                </c:pt>
                <c:pt idx="4">
                  <c:v>1700345</c:v>
                </c:pt>
                <c:pt idx="5">
                  <c:v>2040414</c:v>
                </c:pt>
                <c:pt idx="6">
                  <c:v>2380483</c:v>
                </c:pt>
                <c:pt idx="7">
                  <c:v>2720552</c:v>
                </c:pt>
                <c:pt idx="8">
                  <c:v>3060621</c:v>
                </c:pt>
                <c:pt idx="9">
                  <c:v>3400690</c:v>
                </c:pt>
                <c:pt idx="10">
                  <c:v>3740759</c:v>
                </c:pt>
                <c:pt idx="11">
                  <c:v>4080828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D4-4733-9A77-44AE11AAE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128704"/>
        <c:axId val="320123216"/>
      </c:lineChart>
      <c:catAx>
        <c:axId val="320128704"/>
        <c:scaling>
          <c:orientation val="minMax"/>
        </c:scaling>
        <c:delete val="0"/>
        <c:axPos val="b"/>
        <c:majorTickMark val="none"/>
        <c:minorTickMark val="none"/>
        <c:tickLblPos val="nextTo"/>
        <c:crossAx val="320123216"/>
        <c:crosses val="autoZero"/>
        <c:auto val="1"/>
        <c:lblAlgn val="ctr"/>
        <c:lblOffset val="100"/>
        <c:noMultiLvlLbl val="0"/>
      </c:catAx>
      <c:valAx>
        <c:axId val="320123216"/>
        <c:scaling>
          <c:orientation val="minMax"/>
        </c:scaling>
        <c:delete val="0"/>
        <c:axPos val="l"/>
        <c:majorGridlines/>
        <c:title>
          <c:overlay val="0"/>
        </c:title>
        <c:numFmt formatCode="#,##0.00" sourceLinked="1"/>
        <c:majorTickMark val="none"/>
        <c:minorTickMark val="none"/>
        <c:tickLblPos val="nextTo"/>
        <c:crossAx val="320128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44" l="0.70000000000000062" r="0.70000000000000062" t="0.750000000000010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val>
            <c:numRef>
              <c:f>'District 2'!$H$4:$H$15</c:f>
              <c:numCache>
                <c:formatCode>#,##0.00</c:formatCode>
                <c:ptCount val="12"/>
                <c:pt idx="0">
                  <c:v>397403.33</c:v>
                </c:pt>
                <c:pt idx="1">
                  <c:v>815147.63</c:v>
                </c:pt>
                <c:pt idx="2">
                  <c:v>1138006.6400000001</c:v>
                </c:pt>
                <c:pt idx="3">
                  <c:v>1579321.87</c:v>
                </c:pt>
                <c:pt idx="4">
                  <c:v>1980606.9500000002</c:v>
                </c:pt>
                <c:pt idx="5">
                  <c:v>2346235.83</c:v>
                </c:pt>
                <c:pt idx="6">
                  <c:v>2688242.83</c:v>
                </c:pt>
                <c:pt idx="7">
                  <c:v>3079253.85</c:v>
                </c:pt>
                <c:pt idx="8">
                  <c:v>3503656.35</c:v>
                </c:pt>
                <c:pt idx="9">
                  <c:v>3950968.24</c:v>
                </c:pt>
                <c:pt idx="10">
                  <c:v>4415474.91</c:v>
                </c:pt>
                <c:pt idx="11">
                  <c:v>4801408.1900000004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FB-40CE-9A8F-5A7ECBF5799B}"/>
            </c:ext>
          </c:extLst>
        </c:ser>
        <c:ser>
          <c:idx val="1"/>
          <c:order val="1"/>
          <c:tx>
            <c:v>Plan</c:v>
          </c:tx>
          <c:val>
            <c:numRef>
              <c:f>'District 2'!$I$4:$I$15</c:f>
              <c:numCache>
                <c:formatCode>#,##0.00</c:formatCode>
                <c:ptCount val="12"/>
                <c:pt idx="0">
                  <c:v>418108.33333333331</c:v>
                </c:pt>
                <c:pt idx="1">
                  <c:v>836216.66666666663</c:v>
                </c:pt>
                <c:pt idx="2">
                  <c:v>1254325</c:v>
                </c:pt>
                <c:pt idx="3">
                  <c:v>1672433.3333333333</c:v>
                </c:pt>
                <c:pt idx="4">
                  <c:v>2090541.6666666665</c:v>
                </c:pt>
                <c:pt idx="5">
                  <c:v>2508650</c:v>
                </c:pt>
                <c:pt idx="6">
                  <c:v>2926758.3333333335</c:v>
                </c:pt>
                <c:pt idx="7">
                  <c:v>3344866.666666667</c:v>
                </c:pt>
                <c:pt idx="8">
                  <c:v>3762975.0000000005</c:v>
                </c:pt>
                <c:pt idx="9">
                  <c:v>4181083.333333334</c:v>
                </c:pt>
                <c:pt idx="10">
                  <c:v>4599191.666666667</c:v>
                </c:pt>
                <c:pt idx="11">
                  <c:v>5017300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FB-40CE-9A8F-5A7ECBF57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129880"/>
        <c:axId val="320129488"/>
      </c:lineChart>
      <c:catAx>
        <c:axId val="320129880"/>
        <c:scaling>
          <c:orientation val="minMax"/>
        </c:scaling>
        <c:delete val="0"/>
        <c:axPos val="b"/>
        <c:majorTickMark val="none"/>
        <c:minorTickMark val="none"/>
        <c:tickLblPos val="nextTo"/>
        <c:crossAx val="320129488"/>
        <c:crosses val="autoZero"/>
        <c:auto val="1"/>
        <c:lblAlgn val="ctr"/>
        <c:lblOffset val="100"/>
        <c:noMultiLvlLbl val="0"/>
      </c:catAx>
      <c:valAx>
        <c:axId val="320129488"/>
        <c:scaling>
          <c:orientation val="minMax"/>
        </c:scaling>
        <c:delete val="0"/>
        <c:axPos val="l"/>
        <c:majorGridlines/>
        <c:title>
          <c:overlay val="0"/>
        </c:title>
        <c:numFmt formatCode="#,##0.00" sourceLinked="1"/>
        <c:majorTickMark val="none"/>
        <c:minorTickMark val="none"/>
        <c:tickLblPos val="nextTo"/>
        <c:crossAx val="320129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66" l="0.70000000000000062" r="0.70000000000000062" t="0.750000000000010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val>
            <c:numRef>
              <c:f>'District 3'!$H$4:$H$15</c:f>
              <c:numCache>
                <c:formatCode>#,##0.00</c:formatCode>
                <c:ptCount val="12"/>
                <c:pt idx="0">
                  <c:v>143470.41</c:v>
                </c:pt>
                <c:pt idx="1">
                  <c:v>304475.33</c:v>
                </c:pt>
                <c:pt idx="2">
                  <c:v>445462.87</c:v>
                </c:pt>
                <c:pt idx="3">
                  <c:v>625115.93999999994</c:v>
                </c:pt>
                <c:pt idx="4">
                  <c:v>789394.32</c:v>
                </c:pt>
                <c:pt idx="5">
                  <c:v>931654.8899999999</c:v>
                </c:pt>
                <c:pt idx="6">
                  <c:v>1060940.5599999998</c:v>
                </c:pt>
                <c:pt idx="7">
                  <c:v>1218075.2699999998</c:v>
                </c:pt>
                <c:pt idx="8">
                  <c:v>1374248.2899999998</c:v>
                </c:pt>
                <c:pt idx="9">
                  <c:v>1513837.8399999999</c:v>
                </c:pt>
                <c:pt idx="10">
                  <c:v>1685685.17</c:v>
                </c:pt>
                <c:pt idx="11">
                  <c:v>1833347.06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F8-4B8D-AA77-8F18D3DB5B87}"/>
            </c:ext>
          </c:extLst>
        </c:ser>
        <c:ser>
          <c:idx val="1"/>
          <c:order val="1"/>
          <c:tx>
            <c:v>Plan</c:v>
          </c:tx>
          <c:val>
            <c:numRef>
              <c:f>'District 3'!$I$4:$I$15</c:f>
              <c:numCache>
                <c:formatCode>#,##0.00</c:formatCode>
                <c:ptCount val="12"/>
                <c:pt idx="0">
                  <c:v>176566.83333333334</c:v>
                </c:pt>
                <c:pt idx="1">
                  <c:v>353133.66666666669</c:v>
                </c:pt>
                <c:pt idx="2">
                  <c:v>529700.5</c:v>
                </c:pt>
                <c:pt idx="3">
                  <c:v>706267.33333333337</c:v>
                </c:pt>
                <c:pt idx="4">
                  <c:v>882834.16666666674</c:v>
                </c:pt>
                <c:pt idx="5">
                  <c:v>1059401</c:v>
                </c:pt>
                <c:pt idx="6">
                  <c:v>1235967.8333333333</c:v>
                </c:pt>
                <c:pt idx="7">
                  <c:v>1412534.6666666665</c:v>
                </c:pt>
                <c:pt idx="8">
                  <c:v>1589101.4999999998</c:v>
                </c:pt>
                <c:pt idx="9">
                  <c:v>1765668.333333333</c:v>
                </c:pt>
                <c:pt idx="10">
                  <c:v>1942235.1666666663</c:v>
                </c:pt>
                <c:pt idx="11">
                  <c:v>2118801.9999999995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F8-4B8D-AA77-8F18D3DB5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130272"/>
        <c:axId val="320124784"/>
      </c:lineChart>
      <c:catAx>
        <c:axId val="320130272"/>
        <c:scaling>
          <c:orientation val="minMax"/>
        </c:scaling>
        <c:delete val="0"/>
        <c:axPos val="b"/>
        <c:majorTickMark val="none"/>
        <c:minorTickMark val="none"/>
        <c:tickLblPos val="nextTo"/>
        <c:crossAx val="320124784"/>
        <c:crosses val="autoZero"/>
        <c:auto val="1"/>
        <c:lblAlgn val="ctr"/>
        <c:lblOffset val="100"/>
        <c:noMultiLvlLbl val="0"/>
      </c:catAx>
      <c:valAx>
        <c:axId val="320124784"/>
        <c:scaling>
          <c:orientation val="minMax"/>
        </c:scaling>
        <c:delete val="0"/>
        <c:axPos val="l"/>
        <c:majorGridlines/>
        <c:title>
          <c:overlay val="0"/>
        </c:title>
        <c:numFmt formatCode="#,##0.00" sourceLinked="1"/>
        <c:majorTickMark val="none"/>
        <c:minorTickMark val="none"/>
        <c:tickLblPos val="nextTo"/>
        <c:crossAx val="320130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val>
            <c:numRef>
              <c:f>'District 4'!$H$4:$H$15</c:f>
              <c:numCache>
                <c:formatCode>#,##0.00</c:formatCode>
                <c:ptCount val="12"/>
                <c:pt idx="0">
                  <c:v>101608.1</c:v>
                </c:pt>
                <c:pt idx="1">
                  <c:v>235355.24000000002</c:v>
                </c:pt>
                <c:pt idx="2">
                  <c:v>316598.41000000003</c:v>
                </c:pt>
                <c:pt idx="3">
                  <c:v>441403.98000000004</c:v>
                </c:pt>
                <c:pt idx="4">
                  <c:v>553188.51</c:v>
                </c:pt>
                <c:pt idx="5">
                  <c:v>664834.59</c:v>
                </c:pt>
                <c:pt idx="6">
                  <c:v>802180.8899999999</c:v>
                </c:pt>
                <c:pt idx="7">
                  <c:v>934730.42999999993</c:v>
                </c:pt>
                <c:pt idx="8">
                  <c:v>1070512.5999999999</c:v>
                </c:pt>
                <c:pt idx="9">
                  <c:v>1204077.7999999998</c:v>
                </c:pt>
                <c:pt idx="10">
                  <c:v>1342174.9299999997</c:v>
                </c:pt>
                <c:pt idx="11">
                  <c:v>1442959.0699999996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EE-46B9-9423-7B7493440EC3}"/>
            </c:ext>
          </c:extLst>
        </c:ser>
        <c:ser>
          <c:idx val="1"/>
          <c:order val="1"/>
          <c:tx>
            <c:v>Plan</c:v>
          </c:tx>
          <c:val>
            <c:numRef>
              <c:f>'District 4'!$I$4:$I$15</c:f>
              <c:numCache>
                <c:formatCode>#,##0.00</c:formatCode>
                <c:ptCount val="12"/>
                <c:pt idx="0">
                  <c:v>137500</c:v>
                </c:pt>
                <c:pt idx="1">
                  <c:v>275000</c:v>
                </c:pt>
                <c:pt idx="2">
                  <c:v>412500</c:v>
                </c:pt>
                <c:pt idx="3">
                  <c:v>550000</c:v>
                </c:pt>
                <c:pt idx="4">
                  <c:v>687500</c:v>
                </c:pt>
                <c:pt idx="5">
                  <c:v>825000</c:v>
                </c:pt>
                <c:pt idx="6">
                  <c:v>962500</c:v>
                </c:pt>
                <c:pt idx="7">
                  <c:v>1100000</c:v>
                </c:pt>
                <c:pt idx="8">
                  <c:v>1237500</c:v>
                </c:pt>
                <c:pt idx="9">
                  <c:v>1375000</c:v>
                </c:pt>
                <c:pt idx="10">
                  <c:v>1512500</c:v>
                </c:pt>
                <c:pt idx="11">
                  <c:v>1650000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EE-46B9-9423-7B7493440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244728"/>
        <c:axId val="321871296"/>
      </c:lineChart>
      <c:catAx>
        <c:axId val="270244728"/>
        <c:scaling>
          <c:orientation val="minMax"/>
        </c:scaling>
        <c:delete val="0"/>
        <c:axPos val="b"/>
        <c:majorTickMark val="none"/>
        <c:minorTickMark val="none"/>
        <c:tickLblPos val="nextTo"/>
        <c:crossAx val="321871296"/>
        <c:crosses val="autoZero"/>
        <c:auto val="1"/>
        <c:lblAlgn val="ctr"/>
        <c:lblOffset val="100"/>
        <c:noMultiLvlLbl val="0"/>
      </c:catAx>
      <c:valAx>
        <c:axId val="321871296"/>
        <c:scaling>
          <c:orientation val="minMax"/>
        </c:scaling>
        <c:delete val="0"/>
        <c:axPos val="l"/>
        <c:majorGridlines/>
        <c:title>
          <c:overlay val="0"/>
        </c:title>
        <c:numFmt formatCode="#,##0.00" sourceLinked="1"/>
        <c:majorTickMark val="none"/>
        <c:minorTickMark val="none"/>
        <c:tickLblPos val="nextTo"/>
        <c:crossAx val="2702447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val>
            <c:numRef>
              <c:f>'District 5'!$H$4:$H$15</c:f>
              <c:numCache>
                <c:formatCode>#,##0.00</c:formatCode>
                <c:ptCount val="12"/>
                <c:pt idx="0">
                  <c:v>199706.67</c:v>
                </c:pt>
                <c:pt idx="1">
                  <c:v>441307.24</c:v>
                </c:pt>
                <c:pt idx="2">
                  <c:v>604233.96</c:v>
                </c:pt>
                <c:pt idx="3">
                  <c:v>834430.87</c:v>
                </c:pt>
                <c:pt idx="4">
                  <c:v>1066049.02</c:v>
                </c:pt>
                <c:pt idx="5">
                  <c:v>1289073.33</c:v>
                </c:pt>
                <c:pt idx="6">
                  <c:v>1530096.6700000002</c:v>
                </c:pt>
                <c:pt idx="7">
                  <c:v>1774976.2000000002</c:v>
                </c:pt>
                <c:pt idx="8">
                  <c:v>2047668.2100000002</c:v>
                </c:pt>
                <c:pt idx="9">
                  <c:v>2308691.0100000002</c:v>
                </c:pt>
                <c:pt idx="10">
                  <c:v>2541247.7800000003</c:v>
                </c:pt>
                <c:pt idx="11">
                  <c:v>2770879.1700000004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4B-45EB-8ED6-C24270B52F63}"/>
            </c:ext>
          </c:extLst>
        </c:ser>
        <c:ser>
          <c:idx val="1"/>
          <c:order val="1"/>
          <c:tx>
            <c:v>Plan</c:v>
          </c:tx>
          <c:val>
            <c:numRef>
              <c:f>'District 5'!$I$4:$I$15</c:f>
              <c:numCache>
                <c:formatCode>#,##0.00</c:formatCode>
                <c:ptCount val="12"/>
                <c:pt idx="0">
                  <c:v>272750</c:v>
                </c:pt>
                <c:pt idx="1">
                  <c:v>545500</c:v>
                </c:pt>
                <c:pt idx="2">
                  <c:v>818250</c:v>
                </c:pt>
                <c:pt idx="3">
                  <c:v>1091000</c:v>
                </c:pt>
                <c:pt idx="4">
                  <c:v>1363750</c:v>
                </c:pt>
                <c:pt idx="5">
                  <c:v>1636500</c:v>
                </c:pt>
                <c:pt idx="6">
                  <c:v>1909250</c:v>
                </c:pt>
                <c:pt idx="7">
                  <c:v>2182000</c:v>
                </c:pt>
                <c:pt idx="8">
                  <c:v>2454750</c:v>
                </c:pt>
                <c:pt idx="9">
                  <c:v>2727500</c:v>
                </c:pt>
                <c:pt idx="10">
                  <c:v>3000250</c:v>
                </c:pt>
                <c:pt idx="11">
                  <c:v>3273000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4B-45EB-8ED6-C24270B52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868944"/>
        <c:axId val="321873256"/>
      </c:lineChart>
      <c:catAx>
        <c:axId val="321868944"/>
        <c:scaling>
          <c:orientation val="minMax"/>
        </c:scaling>
        <c:delete val="0"/>
        <c:axPos val="b"/>
        <c:majorTickMark val="none"/>
        <c:minorTickMark val="none"/>
        <c:tickLblPos val="nextTo"/>
        <c:crossAx val="321873256"/>
        <c:crosses val="autoZero"/>
        <c:auto val="1"/>
        <c:lblAlgn val="ctr"/>
        <c:lblOffset val="100"/>
        <c:noMultiLvlLbl val="0"/>
      </c:catAx>
      <c:valAx>
        <c:axId val="321873256"/>
        <c:scaling>
          <c:orientation val="minMax"/>
        </c:scaling>
        <c:delete val="0"/>
        <c:axPos val="l"/>
        <c:majorGridlines/>
        <c:title>
          <c:overlay val="0"/>
        </c:title>
        <c:numFmt formatCode="#,##0.00" sourceLinked="1"/>
        <c:majorTickMark val="none"/>
        <c:minorTickMark val="none"/>
        <c:tickLblPos val="nextTo"/>
        <c:crossAx val="321868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val>
            <c:numRef>
              <c:f>'District 6'!$H$4:$H$15</c:f>
              <c:numCache>
                <c:formatCode>#,##0.00</c:formatCode>
                <c:ptCount val="12"/>
                <c:pt idx="0">
                  <c:v>38152.559999999998</c:v>
                </c:pt>
                <c:pt idx="1">
                  <c:v>105631.31</c:v>
                </c:pt>
                <c:pt idx="2">
                  <c:v>136922.07</c:v>
                </c:pt>
                <c:pt idx="3">
                  <c:v>194936.17</c:v>
                </c:pt>
                <c:pt idx="4">
                  <c:v>254522.57</c:v>
                </c:pt>
                <c:pt idx="5">
                  <c:v>316209.5</c:v>
                </c:pt>
                <c:pt idx="6">
                  <c:v>380029.98</c:v>
                </c:pt>
                <c:pt idx="7">
                  <c:v>440777.57999999996</c:v>
                </c:pt>
                <c:pt idx="8">
                  <c:v>505245.93999999994</c:v>
                </c:pt>
                <c:pt idx="9">
                  <c:v>573799.27999999991</c:v>
                </c:pt>
                <c:pt idx="10">
                  <c:v>647360.96</c:v>
                </c:pt>
                <c:pt idx="11">
                  <c:v>700560.89999999991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A2-4C87-B813-9E49C8997752}"/>
            </c:ext>
          </c:extLst>
        </c:ser>
        <c:ser>
          <c:idx val="1"/>
          <c:order val="1"/>
          <c:tx>
            <c:v>Plan</c:v>
          </c:tx>
          <c:val>
            <c:numRef>
              <c:f>'District 6'!$I$4:$I$15</c:f>
              <c:numCache>
                <c:formatCode>#,##0.00</c:formatCode>
                <c:ptCount val="12"/>
                <c:pt idx="0">
                  <c:v>72663.5</c:v>
                </c:pt>
                <c:pt idx="1">
                  <c:v>145327</c:v>
                </c:pt>
                <c:pt idx="2">
                  <c:v>217990.5</c:v>
                </c:pt>
                <c:pt idx="3">
                  <c:v>290654</c:v>
                </c:pt>
                <c:pt idx="4">
                  <c:v>363317.5</c:v>
                </c:pt>
                <c:pt idx="5">
                  <c:v>435981</c:v>
                </c:pt>
                <c:pt idx="6">
                  <c:v>508644.5</c:v>
                </c:pt>
                <c:pt idx="7">
                  <c:v>581308</c:v>
                </c:pt>
                <c:pt idx="8">
                  <c:v>653971.5</c:v>
                </c:pt>
                <c:pt idx="9">
                  <c:v>726635</c:v>
                </c:pt>
                <c:pt idx="10">
                  <c:v>799298.5</c:v>
                </c:pt>
                <c:pt idx="11">
                  <c:v>871962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A2-4C87-B813-9E49C8997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866984"/>
        <c:axId val="321867376"/>
      </c:lineChart>
      <c:catAx>
        <c:axId val="321866984"/>
        <c:scaling>
          <c:orientation val="minMax"/>
        </c:scaling>
        <c:delete val="0"/>
        <c:axPos val="b"/>
        <c:majorTickMark val="none"/>
        <c:minorTickMark val="none"/>
        <c:tickLblPos val="nextTo"/>
        <c:crossAx val="321867376"/>
        <c:crosses val="autoZero"/>
        <c:auto val="1"/>
        <c:lblAlgn val="ctr"/>
        <c:lblOffset val="100"/>
        <c:noMultiLvlLbl val="0"/>
      </c:catAx>
      <c:valAx>
        <c:axId val="321867376"/>
        <c:scaling>
          <c:orientation val="minMax"/>
        </c:scaling>
        <c:delete val="0"/>
        <c:axPos val="l"/>
        <c:majorGridlines/>
        <c:title>
          <c:overlay val="0"/>
        </c:title>
        <c:numFmt formatCode="#,##0.00" sourceLinked="1"/>
        <c:majorTickMark val="none"/>
        <c:minorTickMark val="none"/>
        <c:tickLblPos val="nextTo"/>
        <c:crossAx val="321866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Actual</c:v>
          </c:tx>
          <c:val>
            <c:numRef>
              <c:f>'District 7'!$H$4:$H$15</c:f>
              <c:numCache>
                <c:formatCode>#,##0.00</c:formatCode>
                <c:ptCount val="12"/>
                <c:pt idx="0">
                  <c:v>170274.33</c:v>
                </c:pt>
                <c:pt idx="1">
                  <c:v>341536.08999999997</c:v>
                </c:pt>
                <c:pt idx="2">
                  <c:v>421884.3</c:v>
                </c:pt>
                <c:pt idx="3">
                  <c:v>584106.87</c:v>
                </c:pt>
                <c:pt idx="4">
                  <c:v>735205.7</c:v>
                </c:pt>
                <c:pt idx="5">
                  <c:v>868844.74</c:v>
                </c:pt>
                <c:pt idx="6">
                  <c:v>1053302.21</c:v>
                </c:pt>
                <c:pt idx="7">
                  <c:v>1177433.6399999999</c:v>
                </c:pt>
                <c:pt idx="8">
                  <c:v>1303048.0799999998</c:v>
                </c:pt>
                <c:pt idx="9">
                  <c:v>1447309.7799999998</c:v>
                </c:pt>
                <c:pt idx="10">
                  <c:v>1603859.2799999998</c:v>
                </c:pt>
                <c:pt idx="11">
                  <c:v>1737926.2699999998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F1-41E6-A4C1-5B4F7863E570}"/>
            </c:ext>
          </c:extLst>
        </c:ser>
        <c:ser>
          <c:idx val="1"/>
          <c:order val="1"/>
          <c:tx>
            <c:v>Plan</c:v>
          </c:tx>
          <c:val>
            <c:numRef>
              <c:f>'District 7'!$I$4:$I$15</c:f>
              <c:numCache>
                <c:formatCode>#,##0.00</c:formatCode>
                <c:ptCount val="12"/>
                <c:pt idx="0">
                  <c:v>187304</c:v>
                </c:pt>
                <c:pt idx="1">
                  <c:v>374608</c:v>
                </c:pt>
                <c:pt idx="2">
                  <c:v>561912</c:v>
                </c:pt>
                <c:pt idx="3">
                  <c:v>749216</c:v>
                </c:pt>
                <c:pt idx="4">
                  <c:v>936520</c:v>
                </c:pt>
                <c:pt idx="5">
                  <c:v>1123824</c:v>
                </c:pt>
                <c:pt idx="6">
                  <c:v>1311128</c:v>
                </c:pt>
                <c:pt idx="7">
                  <c:v>1498432</c:v>
                </c:pt>
                <c:pt idx="8">
                  <c:v>1685736</c:v>
                </c:pt>
                <c:pt idx="9">
                  <c:v>1873040</c:v>
                </c:pt>
                <c:pt idx="10">
                  <c:v>2060344</c:v>
                </c:pt>
                <c:pt idx="11">
                  <c:v>2247648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F1-41E6-A4C1-5B4F7863E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867768"/>
        <c:axId val="321872472"/>
      </c:lineChart>
      <c:catAx>
        <c:axId val="321867768"/>
        <c:scaling>
          <c:orientation val="minMax"/>
        </c:scaling>
        <c:delete val="0"/>
        <c:axPos val="b"/>
        <c:majorTickMark val="none"/>
        <c:minorTickMark val="none"/>
        <c:tickLblPos val="nextTo"/>
        <c:crossAx val="321872472"/>
        <c:crosses val="autoZero"/>
        <c:auto val="1"/>
        <c:lblAlgn val="ctr"/>
        <c:lblOffset val="100"/>
        <c:noMultiLvlLbl val="0"/>
      </c:catAx>
      <c:valAx>
        <c:axId val="321872472"/>
        <c:scaling>
          <c:orientation val="minMax"/>
        </c:scaling>
        <c:delete val="0"/>
        <c:axPos val="l"/>
        <c:majorGridlines/>
        <c:title>
          <c:overlay val="0"/>
        </c:title>
        <c:numFmt formatCode="#,##0.00" sourceLinked="1"/>
        <c:majorTickMark val="none"/>
        <c:minorTickMark val="none"/>
        <c:tickLblPos val="nextTo"/>
        <c:crossAx val="321867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99481660269871"/>
          <c:y val="3.1903799417096451E-2"/>
          <c:w val="0.71122119785278093"/>
          <c:h val="0.87476035721792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data'!$C$5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strRef>
              <c:f>'Summary data'!$B$6:$B$17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'Summary data'!$C$6:$C$17</c:f>
              <c:numCache>
                <c:formatCode>#,##0.00</c:formatCode>
                <c:ptCount val="12"/>
                <c:pt idx="0">
                  <c:v>1336905.1500000001</c:v>
                </c:pt>
                <c:pt idx="1">
                  <c:v>2865114.64</c:v>
                </c:pt>
                <c:pt idx="2">
                  <c:v>3890729.51</c:v>
                </c:pt>
                <c:pt idx="3">
                  <c:v>5410766.8899999997</c:v>
                </c:pt>
                <c:pt idx="4">
                  <c:v>6824974.54</c:v>
                </c:pt>
                <c:pt idx="5">
                  <c:v>8138204.7400000002</c:v>
                </c:pt>
                <c:pt idx="6">
                  <c:v>9567435.4399999976</c:v>
                </c:pt>
                <c:pt idx="7">
                  <c:v>10976841.51</c:v>
                </c:pt>
                <c:pt idx="8">
                  <c:v>12487605.780000001</c:v>
                </c:pt>
                <c:pt idx="9">
                  <c:v>14019814.519999998</c:v>
                </c:pt>
                <c:pt idx="10">
                  <c:v>15591497.310000001</c:v>
                </c:pt>
                <c:pt idx="11">
                  <c:v>16931184.040000003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E-4C1C-A082-7D5A6F8F21D7}"/>
            </c:ext>
          </c:extLst>
        </c:ser>
        <c:ser>
          <c:idx val="1"/>
          <c:order val="1"/>
          <c:tx>
            <c:strRef>
              <c:f>'Summary data'!$D$5</c:f>
              <c:strCache>
                <c:ptCount val="1"/>
                <c:pt idx="0">
                  <c:v>Plan</c:v>
                </c:pt>
              </c:strCache>
            </c:strRef>
          </c:tx>
          <c:invertIfNegative val="0"/>
          <c:cat>
            <c:strRef>
              <c:f>'Summary data'!$B$6:$B$17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'Summary data'!$D$6:$D$17</c:f>
              <c:numCache>
                <c:formatCode>#,##0.00</c:formatCode>
                <c:ptCount val="12"/>
                <c:pt idx="0">
                  <c:v>1604961.6666666665</c:v>
                </c:pt>
                <c:pt idx="1">
                  <c:v>3209923.333333333</c:v>
                </c:pt>
                <c:pt idx="2">
                  <c:v>4814885</c:v>
                </c:pt>
                <c:pt idx="3">
                  <c:v>6419846.666666666</c:v>
                </c:pt>
                <c:pt idx="4">
                  <c:v>8024808.333333333</c:v>
                </c:pt>
                <c:pt idx="5">
                  <c:v>9629770</c:v>
                </c:pt>
                <c:pt idx="6">
                  <c:v>11234731.666666668</c:v>
                </c:pt>
                <c:pt idx="7">
                  <c:v>12839693.333333334</c:v>
                </c:pt>
                <c:pt idx="8">
                  <c:v>14444655</c:v>
                </c:pt>
                <c:pt idx="9">
                  <c:v>16049616.666666668</c:v>
                </c:pt>
                <c:pt idx="10">
                  <c:v>17654578.333333336</c:v>
                </c:pt>
                <c:pt idx="11">
                  <c:v>19259540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BE-4C1C-A082-7D5A6F8F2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870904"/>
        <c:axId val="321868160"/>
      </c:barChart>
      <c:catAx>
        <c:axId val="32187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1868160"/>
        <c:crosses val="autoZero"/>
        <c:auto val="0"/>
        <c:lblAlgn val="ctr"/>
        <c:lblOffset val="100"/>
        <c:noMultiLvlLbl val="0"/>
      </c:catAx>
      <c:valAx>
        <c:axId val="321868160"/>
        <c:scaling>
          <c:orientation val="minMax"/>
          <c:min val="10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Dollars in Millions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321870904"/>
        <c:crosses val="autoZero"/>
        <c:crossBetween val="between"/>
        <c:dispUnits>
          <c:builtInUnit val="millions"/>
          <c:dispUnitsLbl/>
        </c:dispUnits>
      </c:valAx>
    </c:plotArea>
    <c:legend>
      <c:legendPos val="r"/>
      <c:layout>
        <c:manualLayout>
          <c:xMode val="edge"/>
          <c:yMode val="edge"/>
          <c:x val="0.89338051020688758"/>
          <c:y val="0.4480374803234411"/>
          <c:w val="9.7306334961913224E-2"/>
          <c:h val="0.1326604517740184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11" l="0.70000000000000062" r="0.70000000000000062" t="0.75000000000001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19</xdr:row>
      <xdr:rowOff>104774</xdr:rowOff>
    </xdr:from>
    <xdr:to>
      <xdr:col>5</xdr:col>
      <xdr:colOff>1042147</xdr:colOff>
      <xdr:row>40</xdr:row>
      <xdr:rowOff>156881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19</xdr:row>
      <xdr:rowOff>161925</xdr:rowOff>
    </xdr:from>
    <xdr:to>
      <xdr:col>5</xdr:col>
      <xdr:colOff>476250</xdr:colOff>
      <xdr:row>38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1114425</xdr:colOff>
      <xdr:row>19</xdr:row>
      <xdr:rowOff>85725</xdr:rowOff>
    </xdr:from>
    <xdr:to>
      <xdr:col>6</xdr:col>
      <xdr:colOff>333375</xdr:colOff>
      <xdr:row>37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6</xdr:col>
      <xdr:colOff>885825</xdr:colOff>
      <xdr:row>40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971551</xdr:colOff>
      <xdr:row>20</xdr:row>
      <xdr:rowOff>0</xdr:rowOff>
    </xdr:from>
    <xdr:to>
      <xdr:col>6</xdr:col>
      <xdr:colOff>809626</xdr:colOff>
      <xdr:row>40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1028701</xdr:colOff>
      <xdr:row>20</xdr:row>
      <xdr:rowOff>0</xdr:rowOff>
    </xdr:from>
    <xdr:to>
      <xdr:col>6</xdr:col>
      <xdr:colOff>828676</xdr:colOff>
      <xdr:row>39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1243854</xdr:colOff>
      <xdr:row>19</xdr:row>
      <xdr:rowOff>22411</xdr:rowOff>
    </xdr:from>
    <xdr:to>
      <xdr:col>6</xdr:col>
      <xdr:colOff>1098177</xdr:colOff>
      <xdr:row>41</xdr:row>
      <xdr:rowOff>56029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16</xdr:row>
      <xdr:rowOff>19051</xdr:rowOff>
    </xdr:from>
    <xdr:to>
      <xdr:col>13</xdr:col>
      <xdr:colOff>552450</xdr:colOff>
      <xdr:row>40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3300"/>
  </sheetPr>
  <dimension ref="A1:I28"/>
  <sheetViews>
    <sheetView zoomScale="115" zoomScaleNormal="115" workbookViewId="0">
      <selection activeCell="F15" sqref="F15"/>
    </sheetView>
  </sheetViews>
  <sheetFormatPr defaultRowHeight="15"/>
  <cols>
    <col min="1" max="1" width="19" style="142" bestFit="1" customWidth="1"/>
    <col min="2" max="2" width="19.140625" style="142" bestFit="1" customWidth="1"/>
    <col min="3" max="3" width="11.5703125" style="142" bestFit="1" customWidth="1"/>
    <col min="4" max="4" width="17.140625" style="161" bestFit="1" customWidth="1"/>
    <col min="5" max="5" width="12.85546875" style="142" bestFit="1" customWidth="1"/>
    <col min="6" max="6" width="16" style="142" bestFit="1" customWidth="1"/>
    <col min="7" max="7" width="16.5703125" style="179" bestFit="1" customWidth="1"/>
    <col min="8" max="8" width="16.7109375" style="142" customWidth="1"/>
    <col min="9" max="9" width="14.5703125" style="142" customWidth="1"/>
    <col min="10" max="16384" width="9.140625" style="142"/>
  </cols>
  <sheetData>
    <row r="1" spans="1:9" ht="24.75" customHeight="1" thickBot="1">
      <c r="A1" s="230" t="s">
        <v>0</v>
      </c>
      <c r="B1" s="231"/>
      <c r="C1" s="231"/>
      <c r="D1" s="231"/>
      <c r="E1" s="231"/>
      <c r="F1" s="231"/>
      <c r="G1" s="232"/>
    </row>
    <row r="2" spans="1:9" s="146" customFormat="1" ht="33" customHeight="1" thickBot="1">
      <c r="A2" s="233" t="s">
        <v>1</v>
      </c>
      <c r="B2" s="234"/>
      <c r="C2" s="143" t="s">
        <v>57</v>
      </c>
      <c r="D2" s="228" t="s">
        <v>58</v>
      </c>
      <c r="E2" s="144" t="s">
        <v>2</v>
      </c>
      <c r="F2" s="144" t="s">
        <v>3</v>
      </c>
      <c r="G2" s="145"/>
    </row>
    <row r="3" spans="1:9" s="153" customFormat="1" ht="24" customHeight="1" thickTop="1" thickBot="1">
      <c r="A3" s="147" t="s">
        <v>4</v>
      </c>
      <c r="B3" s="148" t="s">
        <v>5</v>
      </c>
      <c r="C3" s="149" t="s">
        <v>6</v>
      </c>
      <c r="D3" s="229" t="s">
        <v>7</v>
      </c>
      <c r="E3" s="150" t="s">
        <v>8</v>
      </c>
      <c r="F3" s="151" t="s">
        <v>9</v>
      </c>
      <c r="G3" s="152" t="s">
        <v>10</v>
      </c>
    </row>
    <row r="4" spans="1:9" ht="15" customHeight="1" thickTop="1">
      <c r="A4" s="154">
        <v>4080828</v>
      </c>
      <c r="B4" s="155" t="s">
        <v>11</v>
      </c>
      <c r="C4" s="156" t="s">
        <v>60</v>
      </c>
      <c r="D4" s="157">
        <v>286289.75</v>
      </c>
      <c r="E4" s="158">
        <v>42992</v>
      </c>
      <c r="F4" s="159">
        <f>SUM(A4-D4)</f>
        <v>3794538.25</v>
      </c>
      <c r="G4" s="160" t="s">
        <v>63</v>
      </c>
      <c r="H4" s="161">
        <f>+D4</f>
        <v>286289.75</v>
      </c>
      <c r="I4" s="161">
        <f>SUM(A4/12)</f>
        <v>340069</v>
      </c>
    </row>
    <row r="5" spans="1:9" ht="15" customHeight="1">
      <c r="A5" s="162"/>
      <c r="B5" s="163" t="s">
        <v>11</v>
      </c>
      <c r="C5" s="164" t="s">
        <v>61</v>
      </c>
      <c r="D5" s="165">
        <v>335372.05</v>
      </c>
      <c r="E5" s="166">
        <v>43013</v>
      </c>
      <c r="F5" s="159">
        <f>IF(D5&lt;&gt;"",SUM(F4-D5),"")</f>
        <v>3459166.2</v>
      </c>
      <c r="G5" s="167" t="s">
        <v>64</v>
      </c>
      <c r="H5" s="161">
        <f>+D5+H4</f>
        <v>621661.80000000005</v>
      </c>
      <c r="I5" s="161">
        <f t="shared" ref="I5:I15" si="0">+$I$4+I4</f>
        <v>680138</v>
      </c>
    </row>
    <row r="6" spans="1:9">
      <c r="A6" s="162"/>
      <c r="B6" s="163" t="s">
        <v>11</v>
      </c>
      <c r="C6" s="164" t="s">
        <v>62</v>
      </c>
      <c r="D6" s="165">
        <v>205959.46</v>
      </c>
      <c r="E6" s="166">
        <v>43035</v>
      </c>
      <c r="F6" s="159">
        <f t="shared" ref="F6:F15" si="1">IF(D6&lt;&gt;"",SUM(F5-D6),"")</f>
        <v>3253206.74</v>
      </c>
      <c r="G6" s="167" t="s">
        <v>65</v>
      </c>
      <c r="H6" s="161">
        <f t="shared" ref="H6:H15" si="2">+D6+H5</f>
        <v>827621.26</v>
      </c>
      <c r="I6" s="161">
        <f t="shared" si="0"/>
        <v>1020207</v>
      </c>
    </row>
    <row r="7" spans="1:9">
      <c r="A7" s="162"/>
      <c r="B7" s="163" t="s">
        <v>11</v>
      </c>
      <c r="C7" s="168">
        <v>1017</v>
      </c>
      <c r="D7" s="169">
        <v>323829.93</v>
      </c>
      <c r="E7" s="166">
        <v>43075</v>
      </c>
      <c r="F7" s="159">
        <f t="shared" si="1"/>
        <v>2929376.81</v>
      </c>
      <c r="G7" s="167" t="s">
        <v>66</v>
      </c>
      <c r="H7" s="161">
        <f t="shared" si="2"/>
        <v>1151451.19</v>
      </c>
      <c r="I7" s="161">
        <f t="shared" si="0"/>
        <v>1360276</v>
      </c>
    </row>
    <row r="8" spans="1:9">
      <c r="A8" s="170"/>
      <c r="B8" s="163" t="s">
        <v>11</v>
      </c>
      <c r="C8" s="168">
        <v>1117</v>
      </c>
      <c r="D8" s="165">
        <v>294556.28000000003</v>
      </c>
      <c r="E8" s="166">
        <v>43087</v>
      </c>
      <c r="F8" s="159">
        <f t="shared" si="1"/>
        <v>2634820.5300000003</v>
      </c>
      <c r="G8" s="167" t="s">
        <v>67</v>
      </c>
      <c r="H8" s="161">
        <f t="shared" si="2"/>
        <v>1446007.47</v>
      </c>
      <c r="I8" s="161">
        <f t="shared" si="0"/>
        <v>1700345</v>
      </c>
    </row>
    <row r="9" spans="1:9">
      <c r="A9" s="170"/>
      <c r="B9" s="163" t="s">
        <v>11</v>
      </c>
      <c r="C9" s="168">
        <v>1217</v>
      </c>
      <c r="D9" s="165">
        <v>275344.39</v>
      </c>
      <c r="E9" s="166">
        <v>43131</v>
      </c>
      <c r="F9" s="159">
        <f t="shared" si="1"/>
        <v>2359476.14</v>
      </c>
      <c r="G9" s="167" t="s">
        <v>69</v>
      </c>
      <c r="H9" s="161">
        <f t="shared" si="2"/>
        <v>1721351.8599999999</v>
      </c>
      <c r="I9" s="161">
        <f t="shared" si="0"/>
        <v>2040414</v>
      </c>
    </row>
    <row r="10" spans="1:9">
      <c r="A10" s="170"/>
      <c r="B10" s="163" t="s">
        <v>11</v>
      </c>
      <c r="C10" s="164" t="s">
        <v>68</v>
      </c>
      <c r="D10" s="165">
        <v>331290.44</v>
      </c>
      <c r="E10" s="166">
        <v>43164</v>
      </c>
      <c r="F10" s="159">
        <f t="shared" si="1"/>
        <v>2028185.7000000002</v>
      </c>
      <c r="G10" s="167" t="s">
        <v>70</v>
      </c>
      <c r="H10" s="161">
        <f t="shared" si="2"/>
        <v>2052642.2999999998</v>
      </c>
      <c r="I10" s="161">
        <f t="shared" si="0"/>
        <v>2380483</v>
      </c>
    </row>
    <row r="11" spans="1:9">
      <c r="A11" s="170"/>
      <c r="B11" s="163" t="s">
        <v>11</v>
      </c>
      <c r="C11" s="164" t="s">
        <v>71</v>
      </c>
      <c r="D11" s="165">
        <v>298952.24</v>
      </c>
      <c r="E11" s="171">
        <v>43207</v>
      </c>
      <c r="F11" s="159">
        <f t="shared" si="1"/>
        <v>1729233.4600000002</v>
      </c>
      <c r="G11" s="167" t="s">
        <v>77</v>
      </c>
      <c r="H11" s="161">
        <f t="shared" si="2"/>
        <v>2351594.54</v>
      </c>
      <c r="I11" s="161">
        <f t="shared" si="0"/>
        <v>2720552</v>
      </c>
    </row>
    <row r="12" spans="1:9">
      <c r="A12" s="170"/>
      <c r="B12" s="163" t="s">
        <v>11</v>
      </c>
      <c r="C12" s="164" t="s">
        <v>78</v>
      </c>
      <c r="D12" s="165">
        <v>331631.77</v>
      </c>
      <c r="E12" s="171">
        <v>43229</v>
      </c>
      <c r="F12" s="159">
        <f t="shared" si="1"/>
        <v>1397601.6900000002</v>
      </c>
      <c r="G12" s="167" t="s">
        <v>81</v>
      </c>
      <c r="H12" s="161">
        <f t="shared" si="2"/>
        <v>2683226.31</v>
      </c>
      <c r="I12" s="161">
        <f t="shared" si="0"/>
        <v>3060621</v>
      </c>
    </row>
    <row r="13" spans="1:9" ht="15" customHeight="1">
      <c r="A13" s="170"/>
      <c r="B13" s="163" t="s">
        <v>11</v>
      </c>
      <c r="C13" s="164" t="s">
        <v>80</v>
      </c>
      <c r="D13" s="165">
        <v>337904.26</v>
      </c>
      <c r="E13" s="171">
        <v>43243</v>
      </c>
      <c r="F13" s="159">
        <f t="shared" si="1"/>
        <v>1059697.4300000002</v>
      </c>
      <c r="G13" s="167" t="s">
        <v>82</v>
      </c>
      <c r="H13" s="161">
        <f t="shared" si="2"/>
        <v>3021130.5700000003</v>
      </c>
      <c r="I13" s="161">
        <f t="shared" si="0"/>
        <v>3400690</v>
      </c>
    </row>
    <row r="14" spans="1:9">
      <c r="A14" s="170"/>
      <c r="B14" s="163" t="s">
        <v>11</v>
      </c>
      <c r="C14" s="172" t="s">
        <v>84</v>
      </c>
      <c r="D14" s="165">
        <v>334563.71000000002</v>
      </c>
      <c r="E14" s="171">
        <v>43278</v>
      </c>
      <c r="F14" s="159">
        <f t="shared" si="1"/>
        <v>725133.7200000002</v>
      </c>
      <c r="G14" s="182" t="s">
        <v>87</v>
      </c>
      <c r="H14" s="161">
        <f t="shared" si="2"/>
        <v>3355694.2800000003</v>
      </c>
      <c r="I14" s="161">
        <f t="shared" si="0"/>
        <v>3740759</v>
      </c>
    </row>
    <row r="15" spans="1:9" ht="15.75" thickBot="1">
      <c r="A15" s="170"/>
      <c r="B15" s="19" t="s">
        <v>11</v>
      </c>
      <c r="C15" s="227" t="s">
        <v>85</v>
      </c>
      <c r="D15" s="165">
        <v>288409.09999999998</v>
      </c>
      <c r="E15" s="171">
        <v>43306</v>
      </c>
      <c r="F15" s="159">
        <f t="shared" si="1"/>
        <v>436724.62000000023</v>
      </c>
      <c r="G15" s="173" t="s">
        <v>88</v>
      </c>
      <c r="H15" s="161">
        <f t="shared" si="2"/>
        <v>3644103.3800000004</v>
      </c>
      <c r="I15" s="161">
        <f t="shared" si="0"/>
        <v>4080828</v>
      </c>
    </row>
    <row r="16" spans="1:9">
      <c r="A16" s="174"/>
      <c r="B16" s="175"/>
      <c r="C16" s="176"/>
      <c r="D16" s="174"/>
      <c r="E16" s="177"/>
      <c r="F16" s="174"/>
      <c r="G16" s="178"/>
    </row>
    <row r="17" spans="1:9">
      <c r="A17" s="142" t="s">
        <v>12</v>
      </c>
      <c r="B17" s="161">
        <f>SUM(D4:D15)</f>
        <v>3644103.3800000004</v>
      </c>
    </row>
    <row r="18" spans="1:9">
      <c r="A18" s="142" t="s">
        <v>13</v>
      </c>
      <c r="B18" s="180">
        <f>B17/A4</f>
        <v>0.89298137044737003</v>
      </c>
      <c r="C18" s="142" t="s">
        <v>14</v>
      </c>
      <c r="D18" s="181">
        <v>12</v>
      </c>
    </row>
    <row r="19" spans="1:9">
      <c r="A19" s="142" t="s">
        <v>15</v>
      </c>
      <c r="B19" s="180">
        <f>SUM(D18/12)</f>
        <v>1</v>
      </c>
    </row>
    <row r="23" spans="1:9">
      <c r="G23" s="179" t="s">
        <v>16</v>
      </c>
    </row>
    <row r="27" spans="1:9">
      <c r="G27" s="179" t="s">
        <v>16</v>
      </c>
    </row>
    <row r="28" spans="1:9">
      <c r="I28" s="142" t="s">
        <v>17</v>
      </c>
    </row>
  </sheetData>
  <mergeCells count="2">
    <mergeCell ref="A1:G1"/>
    <mergeCell ref="A2:B2"/>
  </mergeCells>
  <pageMargins left="0.7" right="0.7" top="0.75" bottom="0.75" header="0.3" footer="0.3"/>
  <pageSetup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5:D19"/>
  <sheetViews>
    <sheetView workbookViewId="0">
      <selection activeCell="G14" sqref="G14"/>
    </sheetView>
  </sheetViews>
  <sheetFormatPr defaultRowHeight="15"/>
  <cols>
    <col min="3" max="4" width="12.7109375" bestFit="1" customWidth="1"/>
  </cols>
  <sheetData>
    <row r="5" spans="2:4">
      <c r="C5" t="s">
        <v>43</v>
      </c>
      <c r="D5" t="s">
        <v>44</v>
      </c>
    </row>
    <row r="6" spans="2:4">
      <c r="B6" t="s">
        <v>45</v>
      </c>
      <c r="C6" s="9">
        <f>+'District 1'!H4+'District 2'!H4+'District 3'!H4+'District 4'!H4+'District 5'!H4+'District 6'!H4+'District 7'!H4</f>
        <v>1336905.1500000001</v>
      </c>
      <c r="D6" s="9">
        <f>+'District 1'!I4+'District 2'!I4+'District 3'!I4+'District 4'!I4+'District 5'!I4+'District 6'!I4+'District 7'!I4</f>
        <v>1604961.6666666665</v>
      </c>
    </row>
    <row r="7" spans="2:4">
      <c r="B7" t="s">
        <v>46</v>
      </c>
      <c r="C7" s="9">
        <f>+'District 1'!H5+'District 2'!H5+'District 3'!H5+'District 4'!H5+'District 5'!H5+'District 6'!H5+'District 7'!H5</f>
        <v>2865114.64</v>
      </c>
      <c r="D7" s="9">
        <f>+'District 1'!I5+'District 2'!I5+'District 3'!I5+'District 4'!I5+'District 5'!I5+'District 6'!I5+'District 7'!I5</f>
        <v>3209923.333333333</v>
      </c>
    </row>
    <row r="8" spans="2:4">
      <c r="B8" t="s">
        <v>47</v>
      </c>
      <c r="C8" s="9">
        <f>+'District 1'!H6+'District 2'!H6+'District 3'!H6+'District 4'!H6+'District 5'!H6+'District 6'!H6+'District 7'!H6</f>
        <v>3890729.51</v>
      </c>
      <c r="D8" s="9">
        <f>+'District 1'!I6+'District 2'!I6+'District 3'!I6+'District 4'!I6+'District 5'!I6+'District 6'!I6+'District 7'!I6</f>
        <v>4814885</v>
      </c>
    </row>
    <row r="9" spans="2:4">
      <c r="B9" t="s">
        <v>48</v>
      </c>
      <c r="C9" s="9">
        <f>+'District 1'!H7+'District 2'!H7+'District 3'!H7+'District 4'!H7+'District 5'!H7+'District 6'!H7+'District 7'!H7</f>
        <v>5410766.8899999997</v>
      </c>
      <c r="D9" s="9">
        <f>+'District 1'!I7+'District 2'!I7+'District 3'!I7+'District 4'!I7+'District 5'!I7+'District 6'!I7+'District 7'!I7</f>
        <v>6419846.666666666</v>
      </c>
    </row>
    <row r="10" spans="2:4">
      <c r="B10" t="s">
        <v>49</v>
      </c>
      <c r="C10" s="9">
        <f>+'District 1'!H8+'District 2'!H8+'District 3'!H8+'District 4'!H8+'District 5'!H8+'District 6'!H8+'District 7'!H8</f>
        <v>6824974.54</v>
      </c>
      <c r="D10" s="9">
        <f>+'District 1'!I8+'District 2'!I8+'District 3'!I8+'District 4'!I8+'District 5'!I8+'District 6'!I8+'District 7'!I8</f>
        <v>8024808.333333333</v>
      </c>
    </row>
    <row r="11" spans="2:4">
      <c r="B11" t="s">
        <v>50</v>
      </c>
      <c r="C11" s="9">
        <f>+'District 1'!H9+'District 2'!H9+'District 3'!H9+'District 4'!H9+'District 5'!H9+'District 6'!H9+'District 7'!H9</f>
        <v>8138204.7400000002</v>
      </c>
      <c r="D11" s="9">
        <f>+'District 1'!I9+'District 2'!I9+'District 3'!I9+'District 4'!I9+'District 5'!I9+'District 6'!I9+'District 7'!I9</f>
        <v>9629770</v>
      </c>
    </row>
    <row r="12" spans="2:4">
      <c r="B12" t="s">
        <v>51</v>
      </c>
      <c r="C12" s="9">
        <f>+'District 1'!H10+'District 2'!H10+'District 3'!H10+'District 4'!H10+'District 5'!H10+'District 6'!H10+'District 7'!H10</f>
        <v>9567435.4399999976</v>
      </c>
      <c r="D12" s="9">
        <f>+'District 1'!I10+'District 2'!I10+'District 3'!I10+'District 4'!I10+'District 5'!I10+'District 6'!I10+'District 7'!I10</f>
        <v>11234731.666666668</v>
      </c>
    </row>
    <row r="13" spans="2:4">
      <c r="B13" t="s">
        <v>52</v>
      </c>
      <c r="C13" s="9">
        <f>+'District 1'!H11+'District 2'!H11+'District 3'!H11+'District 4'!H11+'District 5'!H11+'District 6'!H11+'District 7'!H11</f>
        <v>10976841.51</v>
      </c>
      <c r="D13" s="9">
        <f>+'District 1'!I11+'District 2'!I11+'District 3'!I11+'District 4'!I11+'District 5'!I11+'District 6'!I11+'District 7'!I11</f>
        <v>12839693.333333334</v>
      </c>
    </row>
    <row r="14" spans="2:4">
      <c r="B14" t="s">
        <v>53</v>
      </c>
      <c r="C14" s="9">
        <f>+'District 1'!H12+'District 2'!H12+'District 3'!H12+'District 4'!H12+'District 5'!H12+'District 6'!H12+'District 7'!H12</f>
        <v>12487605.780000001</v>
      </c>
      <c r="D14" s="9">
        <f>+'District 1'!I12+'District 2'!I12+'District 3'!I12+'District 4'!I12+'District 5'!I12+'District 6'!I12+'District 7'!I12</f>
        <v>14444655</v>
      </c>
    </row>
    <row r="15" spans="2:4">
      <c r="B15" t="s">
        <v>54</v>
      </c>
      <c r="C15" s="9">
        <f>+'District 1'!H13+'District 2'!H13+'District 3'!H13+'District 4'!H13+'District 5'!H13+'District 6'!H13+'District 7'!H13</f>
        <v>14019814.519999998</v>
      </c>
      <c r="D15" s="9">
        <f>+'District 1'!I13+'District 2'!I13+'District 3'!I13+'District 4'!I13+'District 5'!I13+'District 6'!I13+'District 7'!I13</f>
        <v>16049616.666666668</v>
      </c>
    </row>
    <row r="16" spans="2:4">
      <c r="B16" t="s">
        <v>55</v>
      </c>
      <c r="C16" s="9">
        <f>+'District 1'!H14+'District 2'!H14+'District 3'!H14+'District 4'!H14+'District 5'!H14+'District 6'!H14+'District 7'!H14</f>
        <v>15591497.310000001</v>
      </c>
      <c r="D16" s="9">
        <f>+'District 1'!I14+'District 2'!I14+'District 3'!I14+'District 4'!I14+'District 5'!I14+'District 6'!I14+'District 7'!I14</f>
        <v>17654578.333333336</v>
      </c>
    </row>
    <row r="17" spans="2:4">
      <c r="B17" t="s">
        <v>56</v>
      </c>
      <c r="C17" s="9">
        <f>+'District 1'!H15+'District 2'!H15+'District 3'!H15+'District 4'!H15+'District 5'!H15+'District 6'!H15+'District 7'!H15</f>
        <v>16931184.040000003</v>
      </c>
      <c r="D17" s="9">
        <f>+'District 1'!I15+'District 2'!I15+'District 3'!I15+'District 4'!I15+'District 5'!I15+'District 6'!I15+'District 7'!I15</f>
        <v>19259540</v>
      </c>
    </row>
    <row r="19" spans="2:4">
      <c r="C19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I19"/>
  <sheetViews>
    <sheetView zoomScale="115" zoomScaleNormal="115" workbookViewId="0">
      <selection activeCell="F15" sqref="F15"/>
    </sheetView>
  </sheetViews>
  <sheetFormatPr defaultRowHeight="15"/>
  <cols>
    <col min="1" max="1" width="19" bestFit="1" customWidth="1"/>
    <col min="2" max="2" width="26.42578125" customWidth="1"/>
    <col min="3" max="3" width="11.5703125" bestFit="1" customWidth="1"/>
    <col min="4" max="4" width="17.140625" style="9" bestFit="1" customWidth="1"/>
    <col min="5" max="5" width="12.85546875" bestFit="1" customWidth="1"/>
    <col min="6" max="6" width="16" bestFit="1" customWidth="1"/>
    <col min="7" max="7" width="20.28515625" customWidth="1"/>
    <col min="8" max="8" width="12.85546875" customWidth="1"/>
    <col min="9" max="9" width="14" customWidth="1"/>
  </cols>
  <sheetData>
    <row r="1" spans="1:9" ht="24.75" customHeight="1" thickBot="1">
      <c r="A1" s="235" t="s">
        <v>0</v>
      </c>
      <c r="B1" s="236"/>
      <c r="C1" s="236"/>
      <c r="D1" s="236"/>
      <c r="E1" s="236"/>
      <c r="F1" s="236"/>
      <c r="G1" s="237"/>
    </row>
    <row r="2" spans="1:9" s="1" customFormat="1" ht="35.1" customHeight="1" thickBot="1">
      <c r="A2" s="238" t="s">
        <v>1</v>
      </c>
      <c r="B2" s="239"/>
      <c r="C2" s="43" t="s">
        <v>57</v>
      </c>
      <c r="D2" s="43" t="s">
        <v>58</v>
      </c>
      <c r="E2" s="10" t="s">
        <v>2</v>
      </c>
      <c r="F2" s="10" t="s">
        <v>3</v>
      </c>
      <c r="G2" s="11"/>
    </row>
    <row r="3" spans="1:9" s="8" customFormat="1" ht="24" customHeight="1" thickTop="1" thickBot="1">
      <c r="A3" s="2" t="s">
        <v>4</v>
      </c>
      <c r="B3" s="3" t="s">
        <v>5</v>
      </c>
      <c r="C3" s="4" t="s">
        <v>6</v>
      </c>
      <c r="D3" s="5" t="s">
        <v>7</v>
      </c>
      <c r="E3" s="6" t="s">
        <v>8</v>
      </c>
      <c r="F3" s="7" t="s">
        <v>9</v>
      </c>
      <c r="G3" s="37" t="s">
        <v>10</v>
      </c>
    </row>
    <row r="4" spans="1:9" ht="15" customHeight="1" thickTop="1">
      <c r="A4" s="14">
        <v>5017300</v>
      </c>
      <c r="B4" s="15" t="s">
        <v>11</v>
      </c>
      <c r="C4" s="31" t="s">
        <v>60</v>
      </c>
      <c r="D4" s="16">
        <v>397403.33</v>
      </c>
      <c r="E4" s="44">
        <v>42992</v>
      </c>
      <c r="F4" s="17">
        <f>SUM(A4-D4)</f>
        <v>4619896.67</v>
      </c>
      <c r="G4" s="41" t="s">
        <v>63</v>
      </c>
      <c r="H4" s="9">
        <f>+D4</f>
        <v>397403.33</v>
      </c>
      <c r="I4" s="9">
        <f>A4/12</f>
        <v>418108.33333333331</v>
      </c>
    </row>
    <row r="5" spans="1:9" ht="15" customHeight="1">
      <c r="A5" s="18"/>
      <c r="B5" s="19" t="s">
        <v>11</v>
      </c>
      <c r="C5" s="32" t="s">
        <v>61</v>
      </c>
      <c r="D5" s="22">
        <v>417744.3</v>
      </c>
      <c r="E5" s="45">
        <v>43013</v>
      </c>
      <c r="F5" s="23">
        <f>IF(D5&lt;&gt;"",SUM(F4-D5),"")</f>
        <v>4202152.37</v>
      </c>
      <c r="G5" s="33" t="s">
        <v>64</v>
      </c>
      <c r="H5" s="9">
        <f>+D5+H4</f>
        <v>815147.63</v>
      </c>
      <c r="I5" s="9">
        <f t="shared" ref="I5:I13" si="0">+$I$4+I4</f>
        <v>836216.66666666663</v>
      </c>
    </row>
    <row r="6" spans="1:9">
      <c r="A6" s="18"/>
      <c r="B6" s="19" t="s">
        <v>11</v>
      </c>
      <c r="C6" s="32" t="s">
        <v>62</v>
      </c>
      <c r="D6" s="22">
        <v>322859.01</v>
      </c>
      <c r="E6" s="45">
        <v>43035</v>
      </c>
      <c r="F6" s="23">
        <f t="shared" ref="F6:F15" si="1">IF(D6&lt;&gt;"",SUM(F5-D6),"")</f>
        <v>3879293.3600000003</v>
      </c>
      <c r="G6" s="33" t="s">
        <v>65</v>
      </c>
      <c r="H6" s="9">
        <f t="shared" ref="H6:H15" si="2">+D6+H5</f>
        <v>1138006.6400000001</v>
      </c>
      <c r="I6" s="9">
        <f t="shared" si="0"/>
        <v>1254325</v>
      </c>
    </row>
    <row r="7" spans="1:9">
      <c r="A7" s="18"/>
      <c r="B7" s="19" t="s">
        <v>11</v>
      </c>
      <c r="C7" s="21">
        <v>1017</v>
      </c>
      <c r="D7" s="22">
        <v>441315.23</v>
      </c>
      <c r="E7" s="45">
        <v>43075</v>
      </c>
      <c r="F7" s="23">
        <f t="shared" si="1"/>
        <v>3437978.1300000004</v>
      </c>
      <c r="G7" s="33" t="s">
        <v>66</v>
      </c>
      <c r="H7" s="9">
        <f t="shared" si="2"/>
        <v>1579321.87</v>
      </c>
      <c r="I7" s="9">
        <f t="shared" si="0"/>
        <v>1672433.3333333333</v>
      </c>
    </row>
    <row r="8" spans="1:9">
      <c r="A8" s="24"/>
      <c r="B8" s="19" t="s">
        <v>11</v>
      </c>
      <c r="C8" s="21">
        <v>1117</v>
      </c>
      <c r="D8" s="22">
        <v>401285.08</v>
      </c>
      <c r="E8" s="45">
        <v>43087</v>
      </c>
      <c r="F8" s="23">
        <f t="shared" si="1"/>
        <v>3036693.0500000003</v>
      </c>
      <c r="G8" s="33" t="s">
        <v>67</v>
      </c>
      <c r="H8" s="9">
        <f t="shared" si="2"/>
        <v>1980606.9500000002</v>
      </c>
      <c r="I8" s="9">
        <f t="shared" si="0"/>
        <v>2090541.6666666665</v>
      </c>
    </row>
    <row r="9" spans="1:9">
      <c r="A9" s="24"/>
      <c r="B9" s="19" t="s">
        <v>11</v>
      </c>
      <c r="C9" s="21">
        <v>1217</v>
      </c>
      <c r="D9" s="22">
        <v>365628.88</v>
      </c>
      <c r="E9" s="45">
        <v>43131</v>
      </c>
      <c r="F9" s="23">
        <f t="shared" si="1"/>
        <v>2671064.1700000004</v>
      </c>
      <c r="G9" s="33" t="s">
        <v>69</v>
      </c>
      <c r="H9" s="9">
        <f t="shared" si="2"/>
        <v>2346235.83</v>
      </c>
      <c r="I9" s="9">
        <f t="shared" si="0"/>
        <v>2508650</v>
      </c>
    </row>
    <row r="10" spans="1:9">
      <c r="A10" s="24"/>
      <c r="B10" s="19" t="s">
        <v>11</v>
      </c>
      <c r="C10" s="32" t="s">
        <v>68</v>
      </c>
      <c r="D10" s="22">
        <v>342007</v>
      </c>
      <c r="E10" s="45">
        <v>43164</v>
      </c>
      <c r="F10" s="23">
        <f t="shared" si="1"/>
        <v>2329057.1700000004</v>
      </c>
      <c r="G10" s="33" t="s">
        <v>70</v>
      </c>
      <c r="H10" s="9">
        <f t="shared" si="2"/>
        <v>2688242.83</v>
      </c>
      <c r="I10" s="9">
        <f t="shared" si="0"/>
        <v>2926758.3333333335</v>
      </c>
    </row>
    <row r="11" spans="1:9">
      <c r="A11" s="24"/>
      <c r="B11" s="19" t="s">
        <v>11</v>
      </c>
      <c r="C11" s="32" t="s">
        <v>71</v>
      </c>
      <c r="D11" s="22">
        <v>391011.02</v>
      </c>
      <c r="E11" s="20">
        <v>43207</v>
      </c>
      <c r="F11" s="23">
        <f t="shared" si="1"/>
        <v>1938046.1500000004</v>
      </c>
      <c r="G11" s="33" t="s">
        <v>77</v>
      </c>
      <c r="H11" s="9">
        <f t="shared" si="2"/>
        <v>3079253.85</v>
      </c>
      <c r="I11" s="9">
        <f t="shared" si="0"/>
        <v>3344866.666666667</v>
      </c>
    </row>
    <row r="12" spans="1:9">
      <c r="A12" s="24"/>
      <c r="B12" s="19" t="s">
        <v>11</v>
      </c>
      <c r="C12" s="32" t="s">
        <v>78</v>
      </c>
      <c r="D12" s="22">
        <v>424402.5</v>
      </c>
      <c r="E12" s="20">
        <v>43229</v>
      </c>
      <c r="F12" s="23">
        <f t="shared" si="1"/>
        <v>1513643.6500000004</v>
      </c>
      <c r="G12" s="125" t="s">
        <v>81</v>
      </c>
      <c r="H12" s="9">
        <f t="shared" si="2"/>
        <v>3503656.35</v>
      </c>
      <c r="I12" s="9">
        <f t="shared" si="0"/>
        <v>3762975.0000000005</v>
      </c>
    </row>
    <row r="13" spans="1:9" ht="15" customHeight="1">
      <c r="A13" s="24"/>
      <c r="B13" s="19" t="s">
        <v>11</v>
      </c>
      <c r="C13" s="32" t="s">
        <v>80</v>
      </c>
      <c r="D13" s="22">
        <v>447311.89</v>
      </c>
      <c r="E13" s="20">
        <v>43242</v>
      </c>
      <c r="F13" s="23">
        <f t="shared" si="1"/>
        <v>1066331.7600000002</v>
      </c>
      <c r="G13" s="125" t="s">
        <v>82</v>
      </c>
      <c r="H13" s="9">
        <f t="shared" si="2"/>
        <v>3950968.24</v>
      </c>
      <c r="I13" s="9">
        <f t="shared" si="0"/>
        <v>4181083.333333334</v>
      </c>
    </row>
    <row r="14" spans="1:9" ht="15" customHeight="1">
      <c r="A14" s="24"/>
      <c r="B14" s="19" t="s">
        <v>11</v>
      </c>
      <c r="C14" s="36" t="s">
        <v>84</v>
      </c>
      <c r="D14" s="22">
        <v>464506.67</v>
      </c>
      <c r="E14" s="20">
        <v>43278</v>
      </c>
      <c r="F14" s="23">
        <f t="shared" si="1"/>
        <v>601825.09000000032</v>
      </c>
      <c r="G14" s="182" t="s">
        <v>87</v>
      </c>
      <c r="H14" s="9">
        <f t="shared" si="2"/>
        <v>4415474.91</v>
      </c>
      <c r="I14" s="9">
        <f t="shared" ref="I14:I15" si="3">+$I$4+I13</f>
        <v>4599191.666666667</v>
      </c>
    </row>
    <row r="15" spans="1:9" ht="15.75" thickBot="1">
      <c r="A15" s="24"/>
      <c r="B15" s="19" t="s">
        <v>11</v>
      </c>
      <c r="C15" s="227" t="s">
        <v>85</v>
      </c>
      <c r="D15" s="22">
        <v>385933.28</v>
      </c>
      <c r="E15" s="20">
        <v>43306</v>
      </c>
      <c r="F15" s="23">
        <f t="shared" si="1"/>
        <v>215891.81000000029</v>
      </c>
      <c r="G15" s="34" t="s">
        <v>88</v>
      </c>
      <c r="H15" s="9">
        <f t="shared" si="2"/>
        <v>4801408.1900000004</v>
      </c>
      <c r="I15" s="9">
        <f t="shared" si="3"/>
        <v>5017300</v>
      </c>
    </row>
    <row r="16" spans="1:9">
      <c r="A16" s="25"/>
      <c r="B16" s="26"/>
      <c r="C16" s="28"/>
      <c r="D16" s="25"/>
      <c r="E16" s="27"/>
      <c r="F16" s="25"/>
      <c r="G16" s="29"/>
    </row>
    <row r="17" spans="1:4">
      <c r="A17" t="s">
        <v>12</v>
      </c>
      <c r="B17" s="9">
        <f>SUM(D4:D15)</f>
        <v>4801408.1900000004</v>
      </c>
    </row>
    <row r="18" spans="1:4">
      <c r="A18" t="s">
        <v>13</v>
      </c>
      <c r="B18" s="13">
        <f>B17/A4</f>
        <v>0.9569705200007973</v>
      </c>
      <c r="C18" t="s">
        <v>14</v>
      </c>
      <c r="D18" s="30">
        <v>12</v>
      </c>
    </row>
    <row r="19" spans="1:4">
      <c r="A19" t="s">
        <v>15</v>
      </c>
      <c r="B19" s="13">
        <f>SUM(D18/12)</f>
        <v>1</v>
      </c>
    </row>
  </sheetData>
  <mergeCells count="2">
    <mergeCell ref="A1:G1"/>
    <mergeCell ref="A2:B2"/>
  </mergeCells>
  <pageMargins left="0.7" right="0.7" top="0.75" bottom="0.75" header="0.3" footer="0.3"/>
  <pageSetup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19"/>
  <sheetViews>
    <sheetView zoomScale="115" zoomScaleNormal="115" workbookViewId="0">
      <selection activeCell="F15" sqref="F15"/>
    </sheetView>
  </sheetViews>
  <sheetFormatPr defaultRowHeight="15"/>
  <cols>
    <col min="1" max="1" width="19" bestFit="1" customWidth="1"/>
    <col min="2" max="2" width="25.42578125" customWidth="1"/>
    <col min="3" max="3" width="11.5703125" bestFit="1" customWidth="1"/>
    <col min="4" max="4" width="18.140625" style="9" customWidth="1"/>
    <col min="5" max="5" width="12.85546875" bestFit="1" customWidth="1"/>
    <col min="6" max="6" width="16" bestFit="1" customWidth="1"/>
    <col min="7" max="7" width="16.5703125" style="185" bestFit="1" customWidth="1"/>
    <col min="8" max="8" width="15.28515625" customWidth="1"/>
    <col min="9" max="9" width="13.7109375" customWidth="1"/>
  </cols>
  <sheetData>
    <row r="1" spans="1:9" ht="24.75" customHeight="1" thickBot="1">
      <c r="A1" s="235" t="s">
        <v>0</v>
      </c>
      <c r="B1" s="236"/>
      <c r="C1" s="236"/>
      <c r="D1" s="236"/>
      <c r="E1" s="236"/>
      <c r="F1" s="236"/>
      <c r="G1" s="237"/>
    </row>
    <row r="2" spans="1:9" s="1" customFormat="1" ht="33" customHeight="1" thickBot="1">
      <c r="A2" s="238" t="s">
        <v>1</v>
      </c>
      <c r="B2" s="239"/>
      <c r="C2" s="43" t="s">
        <v>57</v>
      </c>
      <c r="D2" s="43" t="s">
        <v>58</v>
      </c>
      <c r="E2" s="10" t="s">
        <v>2</v>
      </c>
      <c r="F2" s="10" t="s">
        <v>3</v>
      </c>
      <c r="G2" s="11"/>
    </row>
    <row r="3" spans="1:9" s="8" customFormat="1" ht="24" customHeight="1" thickTop="1" thickBot="1">
      <c r="A3" s="2" t="s">
        <v>4</v>
      </c>
      <c r="B3" s="3" t="s">
        <v>5</v>
      </c>
      <c r="C3" s="4" t="s">
        <v>6</v>
      </c>
      <c r="D3" s="5" t="s">
        <v>7</v>
      </c>
      <c r="E3" s="6" t="s">
        <v>8</v>
      </c>
      <c r="F3" s="7" t="s">
        <v>9</v>
      </c>
      <c r="G3" s="12" t="s">
        <v>10</v>
      </c>
    </row>
    <row r="4" spans="1:9" ht="15" customHeight="1" thickTop="1">
      <c r="A4" s="14">
        <v>2118802</v>
      </c>
      <c r="B4" s="15" t="s">
        <v>11</v>
      </c>
      <c r="C4" s="31" t="s">
        <v>60</v>
      </c>
      <c r="D4" s="16">
        <v>143470.41</v>
      </c>
      <c r="E4" s="44">
        <v>42992</v>
      </c>
      <c r="F4" s="17">
        <f>SUM(A4-D4)</f>
        <v>1975331.59</v>
      </c>
      <c r="G4" s="35" t="s">
        <v>63</v>
      </c>
      <c r="H4" s="9">
        <f>+D4</f>
        <v>143470.41</v>
      </c>
      <c r="I4" s="9">
        <f>A4/12</f>
        <v>176566.83333333334</v>
      </c>
    </row>
    <row r="5" spans="1:9" ht="15" customHeight="1">
      <c r="A5" s="18"/>
      <c r="B5" s="19" t="s">
        <v>11</v>
      </c>
      <c r="C5" s="32" t="s">
        <v>61</v>
      </c>
      <c r="D5" s="22">
        <v>161004.92000000001</v>
      </c>
      <c r="E5" s="45">
        <v>43013</v>
      </c>
      <c r="F5" s="23">
        <f>IF(D5&lt;&gt;"",SUM(F4-D5),"")</f>
        <v>1814326.6700000002</v>
      </c>
      <c r="G5" s="33" t="s">
        <v>64</v>
      </c>
      <c r="H5" s="9">
        <f>+D5+H4</f>
        <v>304475.33</v>
      </c>
      <c r="I5" s="9">
        <f t="shared" ref="I5:I13" si="0">+$I$4+I4</f>
        <v>353133.66666666669</v>
      </c>
    </row>
    <row r="6" spans="1:9">
      <c r="A6" s="18"/>
      <c r="B6" s="19" t="s">
        <v>11</v>
      </c>
      <c r="C6" s="32" t="s">
        <v>62</v>
      </c>
      <c r="D6" s="22">
        <v>140987.54</v>
      </c>
      <c r="E6" s="45">
        <v>43035</v>
      </c>
      <c r="F6" s="23">
        <f t="shared" ref="F6:F15" si="1">IF(D6&lt;&gt;"",SUM(F5-D6),"")</f>
        <v>1673339.1300000001</v>
      </c>
      <c r="G6" s="33" t="s">
        <v>65</v>
      </c>
      <c r="H6" s="9">
        <f t="shared" ref="H6:H15" si="2">+D6+H5</f>
        <v>445462.87</v>
      </c>
      <c r="I6" s="9">
        <f t="shared" si="0"/>
        <v>529700.5</v>
      </c>
    </row>
    <row r="7" spans="1:9">
      <c r="A7" s="18"/>
      <c r="B7" s="19" t="s">
        <v>11</v>
      </c>
      <c r="C7" s="21">
        <v>1017</v>
      </c>
      <c r="D7" s="22">
        <v>179653.07</v>
      </c>
      <c r="E7" s="45">
        <v>43075</v>
      </c>
      <c r="F7" s="23">
        <f t="shared" si="1"/>
        <v>1493686.06</v>
      </c>
      <c r="G7" s="33" t="s">
        <v>66</v>
      </c>
      <c r="H7" s="9">
        <f t="shared" si="2"/>
        <v>625115.93999999994</v>
      </c>
      <c r="I7" s="9">
        <f t="shared" si="0"/>
        <v>706267.33333333337</v>
      </c>
    </row>
    <row r="8" spans="1:9">
      <c r="A8" s="24"/>
      <c r="B8" s="19" t="s">
        <v>11</v>
      </c>
      <c r="C8" s="21">
        <v>1117</v>
      </c>
      <c r="D8" s="22">
        <v>164278.38</v>
      </c>
      <c r="E8" s="45">
        <v>43087</v>
      </c>
      <c r="F8" s="23">
        <f t="shared" si="1"/>
        <v>1329407.6800000002</v>
      </c>
      <c r="G8" s="33" t="s">
        <v>67</v>
      </c>
      <c r="H8" s="9">
        <f t="shared" si="2"/>
        <v>789394.32</v>
      </c>
      <c r="I8" s="9">
        <f t="shared" si="0"/>
        <v>882834.16666666674</v>
      </c>
    </row>
    <row r="9" spans="1:9">
      <c r="A9" s="24"/>
      <c r="B9" s="19" t="s">
        <v>11</v>
      </c>
      <c r="C9" s="21">
        <v>1217</v>
      </c>
      <c r="D9" s="22">
        <v>142260.57</v>
      </c>
      <c r="E9" s="45">
        <v>43131</v>
      </c>
      <c r="F9" s="23">
        <f t="shared" si="1"/>
        <v>1187147.1100000001</v>
      </c>
      <c r="G9" s="33" t="s">
        <v>69</v>
      </c>
      <c r="H9" s="9">
        <f t="shared" si="2"/>
        <v>931654.8899999999</v>
      </c>
      <c r="I9" s="9">
        <f t="shared" si="0"/>
        <v>1059401</v>
      </c>
    </row>
    <row r="10" spans="1:9">
      <c r="A10" s="24"/>
      <c r="B10" s="19" t="s">
        <v>11</v>
      </c>
      <c r="C10" s="32" t="s">
        <v>68</v>
      </c>
      <c r="D10" s="22">
        <v>129285.67</v>
      </c>
      <c r="E10" s="45">
        <v>43164</v>
      </c>
      <c r="F10" s="23">
        <f t="shared" si="1"/>
        <v>1057861.4400000002</v>
      </c>
      <c r="G10" s="33" t="s">
        <v>70</v>
      </c>
      <c r="H10" s="9">
        <f t="shared" si="2"/>
        <v>1060940.5599999998</v>
      </c>
      <c r="I10" s="9">
        <f t="shared" si="0"/>
        <v>1235967.8333333333</v>
      </c>
    </row>
    <row r="11" spans="1:9">
      <c r="A11" s="24"/>
      <c r="B11" s="19" t="s">
        <v>11</v>
      </c>
      <c r="C11" s="32" t="s">
        <v>71</v>
      </c>
      <c r="D11" s="22">
        <v>157134.71</v>
      </c>
      <c r="E11" s="20">
        <v>43207</v>
      </c>
      <c r="F11" s="23">
        <f t="shared" si="1"/>
        <v>900726.73000000021</v>
      </c>
      <c r="G11" s="33" t="s">
        <v>77</v>
      </c>
      <c r="H11" s="9">
        <f t="shared" si="2"/>
        <v>1218075.2699999998</v>
      </c>
      <c r="I11" s="9">
        <f t="shared" si="0"/>
        <v>1412534.6666666665</v>
      </c>
    </row>
    <row r="12" spans="1:9">
      <c r="A12" s="24"/>
      <c r="B12" s="19" t="s">
        <v>11</v>
      </c>
      <c r="C12" s="32" t="s">
        <v>78</v>
      </c>
      <c r="D12" s="22">
        <v>156173.01999999999</v>
      </c>
      <c r="E12" s="20">
        <v>43229</v>
      </c>
      <c r="F12" s="23">
        <f t="shared" si="1"/>
        <v>744553.7100000002</v>
      </c>
      <c r="G12" s="33" t="s">
        <v>81</v>
      </c>
      <c r="H12" s="9">
        <f t="shared" si="2"/>
        <v>1374248.2899999998</v>
      </c>
      <c r="I12" s="9">
        <f t="shared" si="0"/>
        <v>1589101.4999999998</v>
      </c>
    </row>
    <row r="13" spans="1:9" ht="15" customHeight="1">
      <c r="A13" s="24"/>
      <c r="B13" s="19" t="s">
        <v>11</v>
      </c>
      <c r="C13" s="32" t="s">
        <v>80</v>
      </c>
      <c r="D13" s="22">
        <v>139589.54999999999</v>
      </c>
      <c r="E13" s="20">
        <v>43242</v>
      </c>
      <c r="F13" s="23">
        <f t="shared" si="1"/>
        <v>604964.16000000015</v>
      </c>
      <c r="G13" s="183" t="s">
        <v>82</v>
      </c>
      <c r="H13" s="9">
        <f t="shared" si="2"/>
        <v>1513837.8399999999</v>
      </c>
      <c r="I13" s="9">
        <f t="shared" si="0"/>
        <v>1765668.333333333</v>
      </c>
    </row>
    <row r="14" spans="1:9">
      <c r="A14" s="24"/>
      <c r="B14" s="42" t="s">
        <v>11</v>
      </c>
      <c r="C14" s="36" t="s">
        <v>84</v>
      </c>
      <c r="D14" s="22">
        <v>171847.33</v>
      </c>
      <c r="E14" s="20">
        <v>43278</v>
      </c>
      <c r="F14" s="23">
        <f t="shared" si="1"/>
        <v>433116.83000000019</v>
      </c>
      <c r="G14" s="184" t="s">
        <v>87</v>
      </c>
      <c r="H14" s="9">
        <f t="shared" si="2"/>
        <v>1685685.17</v>
      </c>
      <c r="I14" s="9">
        <f t="shared" ref="I14:I15" si="3">+$I$4+I13</f>
        <v>1942235.1666666663</v>
      </c>
    </row>
    <row r="15" spans="1:9" ht="15.75" thickBot="1">
      <c r="A15" s="24"/>
      <c r="B15" s="19" t="s">
        <v>11</v>
      </c>
      <c r="C15" s="227" t="s">
        <v>85</v>
      </c>
      <c r="D15" s="22">
        <v>147661.89000000001</v>
      </c>
      <c r="E15" s="20">
        <v>43306</v>
      </c>
      <c r="F15" s="23">
        <f t="shared" si="1"/>
        <v>285454.94000000018</v>
      </c>
      <c r="G15" s="34" t="s">
        <v>88</v>
      </c>
      <c r="H15" s="9">
        <f t="shared" si="2"/>
        <v>1833347.06</v>
      </c>
      <c r="I15" s="9">
        <f t="shared" si="3"/>
        <v>2118801.9999999995</v>
      </c>
    </row>
    <row r="16" spans="1:9">
      <c r="A16" s="25"/>
      <c r="B16" s="26"/>
      <c r="C16" s="28"/>
      <c r="D16" s="25"/>
      <c r="E16" s="27"/>
      <c r="F16" s="25"/>
      <c r="G16" s="29"/>
    </row>
    <row r="17" spans="1:4">
      <c r="A17" t="s">
        <v>12</v>
      </c>
      <c r="B17" s="9">
        <f>SUM(D4:D15)</f>
        <v>1833347.06</v>
      </c>
    </row>
    <row r="18" spans="1:4">
      <c r="A18" t="s">
        <v>13</v>
      </c>
      <c r="B18" s="13">
        <f>B17/A4</f>
        <v>0.86527531123719914</v>
      </c>
      <c r="C18" t="s">
        <v>14</v>
      </c>
      <c r="D18" s="30">
        <v>12</v>
      </c>
    </row>
    <row r="19" spans="1:4">
      <c r="A19" t="s">
        <v>15</v>
      </c>
      <c r="B19" s="13">
        <f>SUM(D18/12)</f>
        <v>1</v>
      </c>
    </row>
  </sheetData>
  <mergeCells count="2">
    <mergeCell ref="A1:G1"/>
    <mergeCell ref="A2:B2"/>
  </mergeCells>
  <pageMargins left="0.7" right="0.7" top="0.75" bottom="0.75" header="0.3" footer="0.3"/>
  <pageSetup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</sheetPr>
  <dimension ref="A1:I23"/>
  <sheetViews>
    <sheetView zoomScale="115" zoomScaleNormal="115" workbookViewId="0">
      <selection activeCell="F15" sqref="F15"/>
    </sheetView>
  </sheetViews>
  <sheetFormatPr defaultRowHeight="15"/>
  <cols>
    <col min="1" max="1" width="19" bestFit="1" customWidth="1"/>
    <col min="2" max="2" width="27.42578125" customWidth="1"/>
    <col min="3" max="3" width="11.5703125" bestFit="1" customWidth="1"/>
    <col min="4" max="4" width="17.140625" style="9" bestFit="1" customWidth="1"/>
    <col min="5" max="5" width="12.85546875" bestFit="1" customWidth="1"/>
    <col min="6" max="6" width="16" bestFit="1" customWidth="1"/>
    <col min="7" max="7" width="16.5703125" bestFit="1" customWidth="1"/>
    <col min="8" max="8" width="12.7109375" bestFit="1" customWidth="1"/>
    <col min="9" max="9" width="15.42578125" customWidth="1"/>
  </cols>
  <sheetData>
    <row r="1" spans="1:9" ht="24.75" customHeight="1" thickBot="1">
      <c r="A1" s="235" t="s">
        <v>0</v>
      </c>
      <c r="B1" s="236"/>
      <c r="C1" s="236"/>
      <c r="D1" s="236"/>
      <c r="E1" s="236"/>
      <c r="F1" s="236"/>
      <c r="G1" s="237"/>
    </row>
    <row r="2" spans="1:9" s="1" customFormat="1" ht="33" customHeight="1" thickBot="1">
      <c r="A2" s="238" t="s">
        <v>1</v>
      </c>
      <c r="B2" s="239"/>
      <c r="C2" s="43" t="s">
        <v>57</v>
      </c>
      <c r="D2" s="43" t="s">
        <v>58</v>
      </c>
      <c r="E2" s="10" t="s">
        <v>2</v>
      </c>
      <c r="F2" s="10" t="s">
        <v>3</v>
      </c>
      <c r="G2" s="11"/>
    </row>
    <row r="3" spans="1:9" s="8" customFormat="1" ht="24" customHeight="1" thickTop="1" thickBot="1">
      <c r="A3" s="2" t="s">
        <v>4</v>
      </c>
      <c r="B3" s="3" t="s">
        <v>5</v>
      </c>
      <c r="C3" s="4" t="s">
        <v>6</v>
      </c>
      <c r="D3" s="5" t="s">
        <v>7</v>
      </c>
      <c r="E3" s="6" t="s">
        <v>8</v>
      </c>
      <c r="F3" s="7" t="s">
        <v>9</v>
      </c>
      <c r="G3" s="38" t="s">
        <v>10</v>
      </c>
    </row>
    <row r="4" spans="1:9" s="39" customFormat="1" ht="15" customHeight="1" thickTop="1">
      <c r="A4" s="14">
        <v>1650000</v>
      </c>
      <c r="B4" s="15" t="s">
        <v>11</v>
      </c>
      <c r="C4" s="31" t="s">
        <v>60</v>
      </c>
      <c r="D4" s="16">
        <v>101608.1</v>
      </c>
      <c r="E4" s="44">
        <v>42992</v>
      </c>
      <c r="F4" s="17">
        <f>SUM(A4-D4)</f>
        <v>1548391.9</v>
      </c>
      <c r="G4" s="41" t="s">
        <v>63</v>
      </c>
      <c r="H4" s="40">
        <f>+D4</f>
        <v>101608.1</v>
      </c>
      <c r="I4" s="40">
        <f>A4/12</f>
        <v>137500</v>
      </c>
    </row>
    <row r="5" spans="1:9" s="39" customFormat="1" ht="15" customHeight="1">
      <c r="A5" s="18"/>
      <c r="B5" s="19" t="s">
        <v>11</v>
      </c>
      <c r="C5" s="32" t="s">
        <v>61</v>
      </c>
      <c r="D5" s="22">
        <v>133747.14000000001</v>
      </c>
      <c r="E5" s="45">
        <v>43013</v>
      </c>
      <c r="F5" s="23">
        <f>IF(D5&lt;&gt;"",SUM(F4-D5),"")</f>
        <v>1414644.7599999998</v>
      </c>
      <c r="G5" s="33" t="s">
        <v>64</v>
      </c>
      <c r="H5" s="40">
        <f>+D5+H4</f>
        <v>235355.24000000002</v>
      </c>
      <c r="I5" s="40">
        <f t="shared" ref="I5:I13" si="0">+$I$4+I4</f>
        <v>275000</v>
      </c>
    </row>
    <row r="6" spans="1:9">
      <c r="A6" s="18"/>
      <c r="B6" s="19" t="s">
        <v>11</v>
      </c>
      <c r="C6" s="32" t="s">
        <v>62</v>
      </c>
      <c r="D6" s="22">
        <v>81243.17</v>
      </c>
      <c r="E6" s="45">
        <v>43035</v>
      </c>
      <c r="F6" s="23">
        <f t="shared" ref="F6:F15" si="1">IF(D6&lt;&gt;"",SUM(F5-D6),"")</f>
        <v>1333401.5899999999</v>
      </c>
      <c r="G6" s="33" t="s">
        <v>65</v>
      </c>
      <c r="H6" s="9">
        <f t="shared" ref="H6:H15" si="2">+D6+H5</f>
        <v>316598.41000000003</v>
      </c>
      <c r="I6" s="9">
        <f t="shared" si="0"/>
        <v>412500</v>
      </c>
    </row>
    <row r="7" spans="1:9">
      <c r="A7" s="18"/>
      <c r="B7" s="19" t="s">
        <v>11</v>
      </c>
      <c r="C7" s="21">
        <v>1017</v>
      </c>
      <c r="D7" s="22">
        <v>124805.57</v>
      </c>
      <c r="E7" s="45">
        <v>43075</v>
      </c>
      <c r="F7" s="23">
        <f t="shared" si="1"/>
        <v>1208596.0199999998</v>
      </c>
      <c r="G7" s="33" t="s">
        <v>66</v>
      </c>
      <c r="H7" s="9">
        <f t="shared" si="2"/>
        <v>441403.98000000004</v>
      </c>
      <c r="I7" s="9">
        <f t="shared" si="0"/>
        <v>550000</v>
      </c>
    </row>
    <row r="8" spans="1:9">
      <c r="A8" s="24"/>
      <c r="B8" s="19" t="s">
        <v>11</v>
      </c>
      <c r="C8" s="21">
        <v>1117</v>
      </c>
      <c r="D8" s="22">
        <v>111784.53</v>
      </c>
      <c r="E8" s="45">
        <v>43087</v>
      </c>
      <c r="F8" s="23">
        <f t="shared" si="1"/>
        <v>1096811.4899999998</v>
      </c>
      <c r="G8" s="33" t="s">
        <v>67</v>
      </c>
      <c r="H8" s="9">
        <f t="shared" si="2"/>
        <v>553188.51</v>
      </c>
      <c r="I8" s="9">
        <f t="shared" si="0"/>
        <v>687500</v>
      </c>
    </row>
    <row r="9" spans="1:9">
      <c r="A9" s="24"/>
      <c r="B9" s="19" t="s">
        <v>11</v>
      </c>
      <c r="C9" s="21">
        <v>1217</v>
      </c>
      <c r="D9" s="22">
        <v>111646.08</v>
      </c>
      <c r="E9" s="45">
        <v>43131</v>
      </c>
      <c r="F9" s="23">
        <f t="shared" si="1"/>
        <v>985165.4099999998</v>
      </c>
      <c r="G9" s="33" t="s">
        <v>69</v>
      </c>
      <c r="H9" s="9">
        <f t="shared" si="2"/>
        <v>664834.59</v>
      </c>
      <c r="I9" s="9">
        <f t="shared" si="0"/>
        <v>825000</v>
      </c>
    </row>
    <row r="10" spans="1:9">
      <c r="A10" s="24"/>
      <c r="B10" s="19" t="s">
        <v>11</v>
      </c>
      <c r="C10" s="32" t="s">
        <v>68</v>
      </c>
      <c r="D10" s="22">
        <v>137346.29999999999</v>
      </c>
      <c r="E10" s="45">
        <v>43164</v>
      </c>
      <c r="F10" s="23">
        <f t="shared" si="1"/>
        <v>847819.10999999987</v>
      </c>
      <c r="G10" s="33" t="s">
        <v>70</v>
      </c>
      <c r="H10" s="9">
        <f t="shared" si="2"/>
        <v>802180.8899999999</v>
      </c>
      <c r="I10" s="9">
        <f t="shared" si="0"/>
        <v>962500</v>
      </c>
    </row>
    <row r="11" spans="1:9">
      <c r="A11" s="24"/>
      <c r="B11" s="19" t="s">
        <v>11</v>
      </c>
      <c r="C11" s="32" t="s">
        <v>71</v>
      </c>
      <c r="D11" s="22">
        <v>132549.54</v>
      </c>
      <c r="E11" s="20">
        <v>43207</v>
      </c>
      <c r="F11" s="23">
        <f t="shared" si="1"/>
        <v>715269.56999999983</v>
      </c>
      <c r="G11" s="33" t="s">
        <v>77</v>
      </c>
      <c r="H11" s="9">
        <f t="shared" si="2"/>
        <v>934730.42999999993</v>
      </c>
      <c r="I11" s="9">
        <f t="shared" si="0"/>
        <v>1100000</v>
      </c>
    </row>
    <row r="12" spans="1:9">
      <c r="A12" s="24"/>
      <c r="B12" s="19" t="s">
        <v>11</v>
      </c>
      <c r="C12" s="32" t="s">
        <v>78</v>
      </c>
      <c r="D12" s="22">
        <v>135782.17000000001</v>
      </c>
      <c r="E12" s="20">
        <v>43229</v>
      </c>
      <c r="F12" s="23">
        <f t="shared" si="1"/>
        <v>579487.39999999979</v>
      </c>
      <c r="G12" s="125" t="s">
        <v>81</v>
      </c>
      <c r="H12" s="9">
        <f t="shared" si="2"/>
        <v>1070512.5999999999</v>
      </c>
      <c r="I12" s="9">
        <f t="shared" si="0"/>
        <v>1237500</v>
      </c>
    </row>
    <row r="13" spans="1:9" ht="15" customHeight="1">
      <c r="A13" s="24"/>
      <c r="B13" s="19" t="s">
        <v>11</v>
      </c>
      <c r="C13" s="32" t="s">
        <v>80</v>
      </c>
      <c r="D13" s="22">
        <v>133565.20000000001</v>
      </c>
      <c r="E13" s="20">
        <v>43242</v>
      </c>
      <c r="F13" s="23">
        <f t="shared" si="1"/>
        <v>445922.19999999978</v>
      </c>
      <c r="G13" s="125" t="s">
        <v>82</v>
      </c>
      <c r="H13" s="9">
        <f t="shared" si="2"/>
        <v>1204077.7999999998</v>
      </c>
      <c r="I13" s="9">
        <f t="shared" si="0"/>
        <v>1375000</v>
      </c>
    </row>
    <row r="14" spans="1:9">
      <c r="A14" s="24"/>
      <c r="B14" s="19" t="s">
        <v>11</v>
      </c>
      <c r="C14" s="36" t="s">
        <v>84</v>
      </c>
      <c r="D14" s="22">
        <v>138097.13</v>
      </c>
      <c r="E14" s="20">
        <v>43278</v>
      </c>
      <c r="F14" s="23">
        <f t="shared" si="1"/>
        <v>307825.06999999977</v>
      </c>
      <c r="G14" s="33" t="s">
        <v>87</v>
      </c>
      <c r="H14" s="9">
        <f t="shared" si="2"/>
        <v>1342174.9299999997</v>
      </c>
      <c r="I14" s="9">
        <f t="shared" ref="I14:I15" si="3">+$I$4+I13</f>
        <v>1512500</v>
      </c>
    </row>
    <row r="15" spans="1:9" ht="15.75" thickBot="1">
      <c r="A15" s="24"/>
      <c r="B15" s="19" t="s">
        <v>11</v>
      </c>
      <c r="C15" s="227" t="s">
        <v>85</v>
      </c>
      <c r="D15" s="22">
        <v>100784.14</v>
      </c>
      <c r="E15" s="20">
        <v>43306</v>
      </c>
      <c r="F15" s="23">
        <f t="shared" si="1"/>
        <v>207040.92999999976</v>
      </c>
      <c r="G15" s="34" t="s">
        <v>88</v>
      </c>
      <c r="H15" s="9">
        <f t="shared" si="2"/>
        <v>1442959.0699999996</v>
      </c>
      <c r="I15" s="9">
        <f t="shared" si="3"/>
        <v>1650000</v>
      </c>
    </row>
    <row r="16" spans="1:9">
      <c r="A16" s="25"/>
      <c r="B16" s="26"/>
      <c r="C16" s="28"/>
      <c r="D16" s="25"/>
      <c r="E16" s="27"/>
      <c r="F16" s="25"/>
      <c r="G16" s="29"/>
    </row>
    <row r="17" spans="1:9">
      <c r="A17" t="s">
        <v>12</v>
      </c>
      <c r="B17" s="9">
        <f>SUM(D4:D15)</f>
        <v>1442959.0699999996</v>
      </c>
    </row>
    <row r="18" spans="1:9">
      <c r="A18" t="s">
        <v>13</v>
      </c>
      <c r="B18" s="13">
        <f>B17/A4</f>
        <v>0.87452064848484823</v>
      </c>
      <c r="C18" t="s">
        <v>14</v>
      </c>
      <c r="D18" s="30">
        <v>12</v>
      </c>
    </row>
    <row r="19" spans="1:9">
      <c r="A19" t="s">
        <v>15</v>
      </c>
      <c r="B19" s="13">
        <f>SUM(D18/12)</f>
        <v>1</v>
      </c>
    </row>
    <row r="23" spans="1:9">
      <c r="I23" t="s">
        <v>18</v>
      </c>
    </row>
  </sheetData>
  <mergeCells count="2">
    <mergeCell ref="A1:G1"/>
    <mergeCell ref="A2:B2"/>
  </mergeCells>
  <pageMargins left="0.7" right="0.7" top="0.75" bottom="0.75" header="0.3" footer="0.3"/>
  <pageSetup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I21"/>
  <sheetViews>
    <sheetView zoomScale="115" zoomScaleNormal="115" workbookViewId="0">
      <selection activeCell="F15" sqref="F15"/>
    </sheetView>
  </sheetViews>
  <sheetFormatPr defaultColWidth="9.140625" defaultRowHeight="15"/>
  <cols>
    <col min="1" max="1" width="19" style="59" bestFit="1" customWidth="1"/>
    <col min="2" max="2" width="26.28515625" style="59" customWidth="1"/>
    <col min="3" max="3" width="11.5703125" style="100" bestFit="1" customWidth="1"/>
    <col min="4" max="4" width="18.42578125" style="79" customWidth="1"/>
    <col min="5" max="5" width="12.85546875" style="59" bestFit="1" customWidth="1"/>
    <col min="6" max="6" width="16" style="59" bestFit="1" customWidth="1"/>
    <col min="7" max="7" width="16.5703125" style="59" bestFit="1" customWidth="1"/>
    <col min="8" max="8" width="12.7109375" style="59" bestFit="1" customWidth="1"/>
    <col min="9" max="9" width="14.28515625" style="59" customWidth="1"/>
    <col min="10" max="16384" width="9.140625" style="59"/>
  </cols>
  <sheetData>
    <row r="1" spans="1:9" ht="24.75" customHeight="1" thickBot="1">
      <c r="A1" s="240" t="s">
        <v>0</v>
      </c>
      <c r="B1" s="241"/>
      <c r="C1" s="241"/>
      <c r="D1" s="241"/>
      <c r="E1" s="241"/>
      <c r="F1" s="241"/>
      <c r="G1" s="242"/>
    </row>
    <row r="2" spans="1:9" s="63" customFormat="1" ht="33" customHeight="1" thickBot="1">
      <c r="A2" s="243" t="s">
        <v>1</v>
      </c>
      <c r="B2" s="244"/>
      <c r="C2" s="60" t="s">
        <v>57</v>
      </c>
      <c r="D2" s="60" t="s">
        <v>58</v>
      </c>
      <c r="E2" s="61" t="s">
        <v>2</v>
      </c>
      <c r="F2" s="61" t="s">
        <v>3</v>
      </c>
      <c r="G2" s="62"/>
    </row>
    <row r="3" spans="1:9" s="71" customFormat="1" ht="24" customHeight="1" thickTop="1" thickBot="1">
      <c r="A3" s="64" t="s">
        <v>4</v>
      </c>
      <c r="B3" s="65" t="s">
        <v>5</v>
      </c>
      <c r="C3" s="66" t="s">
        <v>6</v>
      </c>
      <c r="D3" s="67" t="s">
        <v>7</v>
      </c>
      <c r="E3" s="68" t="s">
        <v>8</v>
      </c>
      <c r="F3" s="69" t="s">
        <v>9</v>
      </c>
      <c r="G3" s="70" t="s">
        <v>10</v>
      </c>
    </row>
    <row r="4" spans="1:9" ht="15.75" thickTop="1">
      <c r="A4" s="72">
        <v>3273000</v>
      </c>
      <c r="B4" s="73" t="s">
        <v>11</v>
      </c>
      <c r="C4" s="74" t="s">
        <v>60</v>
      </c>
      <c r="D4" s="75">
        <v>199706.67</v>
      </c>
      <c r="E4" s="76">
        <v>42992</v>
      </c>
      <c r="F4" s="77">
        <f>SUM(A4-D4)</f>
        <v>3073293.33</v>
      </c>
      <c r="G4" s="78" t="s">
        <v>63</v>
      </c>
      <c r="H4" s="79">
        <f>+D4</f>
        <v>199706.67</v>
      </c>
      <c r="I4" s="79">
        <f>A4/12</f>
        <v>272750</v>
      </c>
    </row>
    <row r="5" spans="1:9">
      <c r="A5" s="80"/>
      <c r="B5" s="81" t="s">
        <v>11</v>
      </c>
      <c r="C5" s="82" t="s">
        <v>61</v>
      </c>
      <c r="D5" s="83">
        <v>241600.57</v>
      </c>
      <c r="E5" s="84">
        <v>43013</v>
      </c>
      <c r="F5" s="85">
        <f>IF(D5&lt;&gt;"",SUM(F4-D5),"")</f>
        <v>2831692.7600000002</v>
      </c>
      <c r="G5" s="86" t="s">
        <v>64</v>
      </c>
      <c r="H5" s="79">
        <f>+D5+H4</f>
        <v>441307.24</v>
      </c>
      <c r="I5" s="79">
        <f t="shared" ref="I5:I13" si="0">+$I$4+I4</f>
        <v>545500</v>
      </c>
    </row>
    <row r="6" spans="1:9">
      <c r="A6" s="80"/>
      <c r="B6" s="81" t="s">
        <v>11</v>
      </c>
      <c r="C6" s="82" t="s">
        <v>62</v>
      </c>
      <c r="D6" s="83">
        <v>162926.72</v>
      </c>
      <c r="E6" s="84">
        <v>43035</v>
      </c>
      <c r="F6" s="85">
        <f t="shared" ref="F6:F15" si="1">IF(D6&lt;&gt;"",SUM(F5-D6),"")</f>
        <v>2668766.04</v>
      </c>
      <c r="G6" s="86" t="s">
        <v>65</v>
      </c>
      <c r="H6" s="79">
        <f t="shared" ref="H6:H15" si="2">+D6+H5</f>
        <v>604233.96</v>
      </c>
      <c r="I6" s="79">
        <f t="shared" si="0"/>
        <v>818250</v>
      </c>
    </row>
    <row r="7" spans="1:9">
      <c r="A7" s="80"/>
      <c r="B7" s="81" t="s">
        <v>11</v>
      </c>
      <c r="C7" s="87">
        <v>1017</v>
      </c>
      <c r="D7" s="83">
        <v>230196.91</v>
      </c>
      <c r="E7" s="84">
        <v>43075</v>
      </c>
      <c r="F7" s="85">
        <f t="shared" si="1"/>
        <v>2438569.13</v>
      </c>
      <c r="G7" s="86" t="s">
        <v>66</v>
      </c>
      <c r="H7" s="79">
        <f t="shared" si="2"/>
        <v>834430.87</v>
      </c>
      <c r="I7" s="79">
        <f t="shared" si="0"/>
        <v>1091000</v>
      </c>
    </row>
    <row r="8" spans="1:9">
      <c r="A8" s="88"/>
      <c r="B8" s="81" t="s">
        <v>11</v>
      </c>
      <c r="C8" s="87">
        <v>1117</v>
      </c>
      <c r="D8" s="83">
        <v>231618.15</v>
      </c>
      <c r="E8" s="84">
        <v>43087</v>
      </c>
      <c r="F8" s="85">
        <f t="shared" si="1"/>
        <v>2206950.98</v>
      </c>
      <c r="G8" s="86" t="s">
        <v>67</v>
      </c>
      <c r="H8" s="79">
        <f t="shared" si="2"/>
        <v>1066049.02</v>
      </c>
      <c r="I8" s="79">
        <f t="shared" si="0"/>
        <v>1363750</v>
      </c>
    </row>
    <row r="9" spans="1:9">
      <c r="A9" s="88"/>
      <c r="B9" s="81" t="s">
        <v>11</v>
      </c>
      <c r="C9" s="87">
        <v>1217</v>
      </c>
      <c r="D9" s="83">
        <v>223024.31</v>
      </c>
      <c r="E9" s="84">
        <v>43131</v>
      </c>
      <c r="F9" s="85">
        <f t="shared" si="1"/>
        <v>1983926.67</v>
      </c>
      <c r="G9" s="86" t="s">
        <v>69</v>
      </c>
      <c r="H9" s="79">
        <f t="shared" si="2"/>
        <v>1289073.33</v>
      </c>
      <c r="I9" s="79">
        <f t="shared" si="0"/>
        <v>1636500</v>
      </c>
    </row>
    <row r="10" spans="1:9">
      <c r="A10" s="88"/>
      <c r="B10" s="81" t="s">
        <v>11</v>
      </c>
      <c r="C10" s="82" t="s">
        <v>68</v>
      </c>
      <c r="D10" s="83">
        <v>241023.34</v>
      </c>
      <c r="E10" s="84">
        <v>43164</v>
      </c>
      <c r="F10" s="85">
        <f t="shared" si="1"/>
        <v>1742903.3299999998</v>
      </c>
      <c r="G10" s="86" t="s">
        <v>70</v>
      </c>
      <c r="H10" s="79">
        <f t="shared" si="2"/>
        <v>1530096.6700000002</v>
      </c>
      <c r="I10" s="79">
        <f t="shared" si="0"/>
        <v>1909250</v>
      </c>
    </row>
    <row r="11" spans="1:9">
      <c r="A11" s="88"/>
      <c r="B11" s="81" t="s">
        <v>11</v>
      </c>
      <c r="C11" s="82" t="s">
        <v>71</v>
      </c>
      <c r="D11" s="83">
        <v>244879.53</v>
      </c>
      <c r="E11" s="89">
        <v>43207</v>
      </c>
      <c r="F11" s="85">
        <f t="shared" si="1"/>
        <v>1498023.7999999998</v>
      </c>
      <c r="G11" s="86" t="s">
        <v>77</v>
      </c>
      <c r="H11" s="79">
        <f t="shared" si="2"/>
        <v>1774976.2000000002</v>
      </c>
      <c r="I11" s="79">
        <f t="shared" si="0"/>
        <v>2182000</v>
      </c>
    </row>
    <row r="12" spans="1:9">
      <c r="A12" s="88"/>
      <c r="B12" s="19" t="s">
        <v>11</v>
      </c>
      <c r="C12" s="32" t="s">
        <v>78</v>
      </c>
      <c r="D12" s="83">
        <v>272692.01</v>
      </c>
      <c r="E12" s="89">
        <v>43229</v>
      </c>
      <c r="F12" s="85">
        <f t="shared" si="1"/>
        <v>1225331.7899999998</v>
      </c>
      <c r="G12" s="125" t="s">
        <v>81</v>
      </c>
      <c r="H12" s="79">
        <f t="shared" si="2"/>
        <v>2047668.2100000002</v>
      </c>
      <c r="I12" s="79">
        <f t="shared" si="0"/>
        <v>2454750</v>
      </c>
    </row>
    <row r="13" spans="1:9" ht="15" customHeight="1">
      <c r="A13" s="88"/>
      <c r="B13" s="104" t="s">
        <v>11</v>
      </c>
      <c r="C13" s="36" t="s">
        <v>80</v>
      </c>
      <c r="D13" s="90">
        <v>261022.8</v>
      </c>
      <c r="E13" s="89">
        <v>43242</v>
      </c>
      <c r="F13" s="85">
        <f t="shared" si="1"/>
        <v>964308.98999999976</v>
      </c>
      <c r="G13" s="125" t="s">
        <v>82</v>
      </c>
      <c r="H13" s="79">
        <f t="shared" si="2"/>
        <v>2308691.0100000002</v>
      </c>
      <c r="I13" s="79">
        <f t="shared" si="0"/>
        <v>2727500</v>
      </c>
    </row>
    <row r="14" spans="1:9">
      <c r="A14" s="80"/>
      <c r="B14" s="19" t="s">
        <v>11</v>
      </c>
      <c r="C14" s="141" t="s">
        <v>84</v>
      </c>
      <c r="D14" s="83">
        <v>232556.77</v>
      </c>
      <c r="E14" s="91">
        <v>43278</v>
      </c>
      <c r="F14" s="85">
        <f t="shared" si="1"/>
        <v>731752.21999999974</v>
      </c>
      <c r="G14" s="92" t="s">
        <v>87</v>
      </c>
      <c r="H14" s="79">
        <f t="shared" si="2"/>
        <v>2541247.7800000003</v>
      </c>
      <c r="I14" s="79">
        <f t="shared" ref="I14:I15" si="3">+$I$4+I13</f>
        <v>3000250</v>
      </c>
    </row>
    <row r="15" spans="1:9" ht="15.75" thickBot="1">
      <c r="A15" s="80"/>
      <c r="B15" s="19" t="s">
        <v>11</v>
      </c>
      <c r="C15" s="141" t="s">
        <v>85</v>
      </c>
      <c r="D15" s="83">
        <v>229631.39</v>
      </c>
      <c r="E15" s="93">
        <v>43306</v>
      </c>
      <c r="F15" s="85">
        <f t="shared" si="1"/>
        <v>502120.82999999973</v>
      </c>
      <c r="G15" s="94" t="s">
        <v>88</v>
      </c>
      <c r="H15" s="79">
        <f t="shared" si="2"/>
        <v>2770879.1700000004</v>
      </c>
      <c r="I15" s="79">
        <f t="shared" si="3"/>
        <v>3273000</v>
      </c>
    </row>
    <row r="16" spans="1:9">
      <c r="A16" s="95"/>
      <c r="B16" s="96"/>
      <c r="C16" s="98"/>
      <c r="D16" s="95"/>
      <c r="E16" s="97"/>
      <c r="F16" s="95"/>
      <c r="G16" s="99"/>
    </row>
    <row r="17" spans="1:4">
      <c r="A17" s="59" t="s">
        <v>12</v>
      </c>
      <c r="B17" s="79">
        <f>SUM(D4:D15)</f>
        <v>2770879.1700000004</v>
      </c>
    </row>
    <row r="18" spans="1:4">
      <c r="A18" s="59" t="s">
        <v>13</v>
      </c>
      <c r="B18" s="101">
        <f>B17/A4</f>
        <v>0.8465869752520625</v>
      </c>
      <c r="C18" s="100" t="s">
        <v>14</v>
      </c>
      <c r="D18" s="102">
        <v>12</v>
      </c>
    </row>
    <row r="19" spans="1:4">
      <c r="A19" s="59" t="s">
        <v>15</v>
      </c>
      <c r="B19" s="101">
        <f>SUM(D18/12)</f>
        <v>1</v>
      </c>
    </row>
    <row r="21" spans="1:4" ht="15.75">
      <c r="A21" s="103"/>
    </row>
  </sheetData>
  <mergeCells count="2">
    <mergeCell ref="A1:G1"/>
    <mergeCell ref="A2:B2"/>
  </mergeCells>
  <pageMargins left="0.7" right="0.7" top="0.75" bottom="0.75" header="0.3" footer="0.3"/>
  <pageSetup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I19"/>
  <sheetViews>
    <sheetView zoomScale="115" zoomScaleNormal="115" workbookViewId="0">
      <selection activeCell="F15" sqref="F15"/>
    </sheetView>
  </sheetViews>
  <sheetFormatPr defaultRowHeight="15"/>
  <cols>
    <col min="1" max="1" width="19" style="186" bestFit="1" customWidth="1"/>
    <col min="2" max="2" width="21" style="186" customWidth="1"/>
    <col min="3" max="3" width="11.5703125" style="186" bestFit="1" customWidth="1"/>
    <col min="4" max="4" width="18.42578125" style="206" customWidth="1"/>
    <col min="5" max="5" width="12.85546875" style="186" bestFit="1" customWidth="1"/>
    <col min="6" max="6" width="16" style="186" bestFit="1" customWidth="1"/>
    <col min="7" max="7" width="17.42578125" style="186" customWidth="1"/>
    <col min="8" max="8" width="11.7109375" style="186" bestFit="1" customWidth="1"/>
    <col min="9" max="9" width="14.85546875" style="186" customWidth="1"/>
    <col min="10" max="16384" width="9.140625" style="186"/>
  </cols>
  <sheetData>
    <row r="1" spans="1:9" ht="24.75" customHeight="1" thickBot="1">
      <c r="A1" s="245" t="s">
        <v>0</v>
      </c>
      <c r="B1" s="246"/>
      <c r="C1" s="246"/>
      <c r="D1" s="246"/>
      <c r="E1" s="246"/>
      <c r="F1" s="246"/>
      <c r="G1" s="247"/>
    </row>
    <row r="2" spans="1:9" s="190" customFormat="1" ht="33" customHeight="1" thickBot="1">
      <c r="A2" s="248" t="s">
        <v>1</v>
      </c>
      <c r="B2" s="249"/>
      <c r="C2" s="187" t="s">
        <v>57</v>
      </c>
      <c r="D2" s="187" t="s">
        <v>58</v>
      </c>
      <c r="E2" s="188" t="s">
        <v>2</v>
      </c>
      <c r="F2" s="188" t="s">
        <v>3</v>
      </c>
      <c r="G2" s="189"/>
    </row>
    <row r="3" spans="1:9" s="198" customFormat="1" ht="24" customHeight="1" thickTop="1" thickBot="1">
      <c r="A3" s="191" t="s">
        <v>4</v>
      </c>
      <c r="B3" s="192" t="s">
        <v>5</v>
      </c>
      <c r="C3" s="193" t="s">
        <v>6</v>
      </c>
      <c r="D3" s="194" t="s">
        <v>7</v>
      </c>
      <c r="E3" s="195" t="s">
        <v>8</v>
      </c>
      <c r="F3" s="196" t="s">
        <v>9</v>
      </c>
      <c r="G3" s="197" t="s">
        <v>19</v>
      </c>
    </row>
    <row r="4" spans="1:9" ht="15.75" thickTop="1">
      <c r="A4" s="199">
        <v>871962</v>
      </c>
      <c r="B4" s="200" t="s">
        <v>11</v>
      </c>
      <c r="C4" s="201" t="s">
        <v>60</v>
      </c>
      <c r="D4" s="202">
        <v>38152.559999999998</v>
      </c>
      <c r="E4" s="203">
        <v>42992</v>
      </c>
      <c r="F4" s="204">
        <f>SUM(A4-D4)</f>
        <v>833809.44</v>
      </c>
      <c r="G4" s="205" t="s">
        <v>63</v>
      </c>
      <c r="H4" s="206">
        <f>+D4</f>
        <v>38152.559999999998</v>
      </c>
      <c r="I4" s="206">
        <f>A4/12</f>
        <v>72663.5</v>
      </c>
    </row>
    <row r="5" spans="1:9">
      <c r="A5" s="207"/>
      <c r="B5" s="208" t="s">
        <v>11</v>
      </c>
      <c r="C5" s="209" t="s">
        <v>61</v>
      </c>
      <c r="D5" s="210">
        <v>67478.75</v>
      </c>
      <c r="E5" s="211">
        <v>43013</v>
      </c>
      <c r="F5" s="212">
        <f>IF(D5&lt;&gt;"",SUM(F4-D5),"")</f>
        <v>766330.69</v>
      </c>
      <c r="G5" s="213" t="s">
        <v>64</v>
      </c>
      <c r="H5" s="206">
        <f>+D5+H4</f>
        <v>105631.31</v>
      </c>
      <c r="I5" s="206">
        <f t="shared" ref="I5:I13" si="0">+$I$4+I4</f>
        <v>145327</v>
      </c>
    </row>
    <row r="6" spans="1:9">
      <c r="A6" s="207"/>
      <c r="B6" s="208" t="s">
        <v>11</v>
      </c>
      <c r="C6" s="209" t="s">
        <v>62</v>
      </c>
      <c r="D6" s="210">
        <v>31290.76</v>
      </c>
      <c r="E6" s="211">
        <v>43035</v>
      </c>
      <c r="F6" s="212">
        <f t="shared" ref="F6:F7" si="1">IF(D6&lt;&gt;"",SUM(F5-D6),"")</f>
        <v>735039.92999999993</v>
      </c>
      <c r="G6" s="213" t="s">
        <v>65</v>
      </c>
      <c r="H6" s="206">
        <f t="shared" ref="H6:H15" si="2">+D6+H5</f>
        <v>136922.07</v>
      </c>
      <c r="I6" s="206">
        <f t="shared" si="0"/>
        <v>217990.5</v>
      </c>
    </row>
    <row r="7" spans="1:9">
      <c r="A7" s="207"/>
      <c r="B7" s="208" t="s">
        <v>11</v>
      </c>
      <c r="C7" s="214">
        <v>1017</v>
      </c>
      <c r="D7" s="210">
        <v>58014.1</v>
      </c>
      <c r="E7" s="211">
        <v>43075</v>
      </c>
      <c r="F7" s="212">
        <f t="shared" si="1"/>
        <v>677025.83</v>
      </c>
      <c r="G7" s="213" t="s">
        <v>66</v>
      </c>
      <c r="H7" s="206">
        <f t="shared" si="2"/>
        <v>194936.17</v>
      </c>
      <c r="I7" s="206">
        <f t="shared" si="0"/>
        <v>290654</v>
      </c>
    </row>
    <row r="8" spans="1:9">
      <c r="A8" s="215"/>
      <c r="B8" s="208" t="s">
        <v>11</v>
      </c>
      <c r="C8" s="214">
        <v>1117</v>
      </c>
      <c r="D8" s="210">
        <v>59586.400000000001</v>
      </c>
      <c r="E8" s="211">
        <v>43087</v>
      </c>
      <c r="F8" s="212">
        <f t="shared" ref="F8:F15" si="3">IF(D8&lt;&gt;"",SUM(F7-D8),"")</f>
        <v>617439.42999999993</v>
      </c>
      <c r="G8" s="213" t="s">
        <v>67</v>
      </c>
      <c r="H8" s="206">
        <f t="shared" si="2"/>
        <v>254522.57</v>
      </c>
      <c r="I8" s="206">
        <f t="shared" si="0"/>
        <v>363317.5</v>
      </c>
    </row>
    <row r="9" spans="1:9">
      <c r="A9" s="215"/>
      <c r="B9" s="208" t="s">
        <v>11</v>
      </c>
      <c r="C9" s="214">
        <v>1217</v>
      </c>
      <c r="D9" s="210">
        <v>61686.93</v>
      </c>
      <c r="E9" s="211">
        <v>43131</v>
      </c>
      <c r="F9" s="212">
        <f t="shared" si="3"/>
        <v>555752.49999999988</v>
      </c>
      <c r="G9" s="213" t="s">
        <v>69</v>
      </c>
      <c r="H9" s="206">
        <f t="shared" si="2"/>
        <v>316209.5</v>
      </c>
      <c r="I9" s="206">
        <f t="shared" si="0"/>
        <v>435981</v>
      </c>
    </row>
    <row r="10" spans="1:9">
      <c r="A10" s="215"/>
      <c r="B10" s="208" t="s">
        <v>11</v>
      </c>
      <c r="C10" s="209" t="s">
        <v>68</v>
      </c>
      <c r="D10" s="210">
        <v>63820.480000000003</v>
      </c>
      <c r="E10" s="211">
        <v>43164</v>
      </c>
      <c r="F10" s="212">
        <f t="shared" si="3"/>
        <v>491932.0199999999</v>
      </c>
      <c r="G10" s="213" t="s">
        <v>70</v>
      </c>
      <c r="H10" s="206">
        <f t="shared" si="2"/>
        <v>380029.98</v>
      </c>
      <c r="I10" s="206">
        <f t="shared" si="0"/>
        <v>508644.5</v>
      </c>
    </row>
    <row r="11" spans="1:9">
      <c r="A11" s="215"/>
      <c r="B11" s="208" t="s">
        <v>11</v>
      </c>
      <c r="C11" s="209" t="s">
        <v>71</v>
      </c>
      <c r="D11" s="210">
        <v>60747.6</v>
      </c>
      <c r="E11" s="216">
        <v>43207</v>
      </c>
      <c r="F11" s="212">
        <f t="shared" si="3"/>
        <v>431184.41999999993</v>
      </c>
      <c r="G11" s="213" t="s">
        <v>77</v>
      </c>
      <c r="H11" s="206">
        <f t="shared" si="2"/>
        <v>440777.57999999996</v>
      </c>
      <c r="I11" s="206">
        <f t="shared" si="0"/>
        <v>581308</v>
      </c>
    </row>
    <row r="12" spans="1:9">
      <c r="A12" s="215"/>
      <c r="B12" s="208" t="s">
        <v>11</v>
      </c>
      <c r="C12" s="209" t="s">
        <v>78</v>
      </c>
      <c r="D12" s="210">
        <v>64468.36</v>
      </c>
      <c r="E12" s="216">
        <v>43229</v>
      </c>
      <c r="F12" s="212">
        <f t="shared" si="3"/>
        <v>366716.05999999994</v>
      </c>
      <c r="G12" s="213" t="s">
        <v>81</v>
      </c>
      <c r="H12" s="206">
        <f t="shared" si="2"/>
        <v>505245.93999999994</v>
      </c>
      <c r="I12" s="206">
        <f t="shared" si="0"/>
        <v>653971.5</v>
      </c>
    </row>
    <row r="13" spans="1:9" ht="15" customHeight="1">
      <c r="A13" s="215"/>
      <c r="B13" s="208" t="s">
        <v>11</v>
      </c>
      <c r="C13" s="209" t="s">
        <v>80</v>
      </c>
      <c r="D13" s="210">
        <v>68553.34</v>
      </c>
      <c r="E13" s="216">
        <v>43242</v>
      </c>
      <c r="F13" s="212">
        <f t="shared" si="3"/>
        <v>298162.71999999997</v>
      </c>
      <c r="G13" s="213" t="s">
        <v>82</v>
      </c>
      <c r="H13" s="206">
        <f t="shared" si="2"/>
        <v>573799.27999999991</v>
      </c>
      <c r="I13" s="206">
        <f t="shared" si="0"/>
        <v>726635</v>
      </c>
    </row>
    <row r="14" spans="1:9">
      <c r="A14" s="215"/>
      <c r="B14" s="208" t="s">
        <v>11</v>
      </c>
      <c r="C14" s="217" t="s">
        <v>84</v>
      </c>
      <c r="D14" s="210">
        <v>73561.679999999993</v>
      </c>
      <c r="E14" s="216">
        <v>43278</v>
      </c>
      <c r="F14" s="212">
        <f t="shared" si="3"/>
        <v>224601.03999999998</v>
      </c>
      <c r="G14" s="213" t="s">
        <v>87</v>
      </c>
      <c r="H14" s="206">
        <f t="shared" si="2"/>
        <v>647360.96</v>
      </c>
      <c r="I14" s="206">
        <f t="shared" ref="I14:I15" si="4">+$I$4+I13</f>
        <v>799298.5</v>
      </c>
    </row>
    <row r="15" spans="1:9" ht="15.75" thickBot="1">
      <c r="A15" s="218" t="s">
        <v>20</v>
      </c>
      <c r="B15" s="19" t="s">
        <v>11</v>
      </c>
      <c r="C15" s="227" t="s">
        <v>85</v>
      </c>
      <c r="D15" s="210">
        <v>53199.94</v>
      </c>
      <c r="E15" s="216">
        <v>43306</v>
      </c>
      <c r="F15" s="212">
        <f t="shared" si="3"/>
        <v>171401.09999999998</v>
      </c>
      <c r="G15" s="219" t="s">
        <v>88</v>
      </c>
      <c r="H15" s="206">
        <f t="shared" si="2"/>
        <v>700560.89999999991</v>
      </c>
      <c r="I15" s="206">
        <f t="shared" si="4"/>
        <v>871962</v>
      </c>
    </row>
    <row r="16" spans="1:9">
      <c r="A16" s="220"/>
      <c r="B16" s="221"/>
      <c r="C16" s="222"/>
      <c r="D16" s="220"/>
      <c r="E16" s="223"/>
      <c r="F16" s="220"/>
      <c r="G16" s="224"/>
    </row>
    <row r="17" spans="1:4">
      <c r="A17" s="186" t="s">
        <v>12</v>
      </c>
      <c r="B17" s="206">
        <f>SUM(D4:D15)</f>
        <v>700560.89999999991</v>
      </c>
    </row>
    <row r="18" spans="1:4">
      <c r="A18" s="186" t="s">
        <v>13</v>
      </c>
      <c r="B18" s="225">
        <f>B17/A4</f>
        <v>0.80343053940424003</v>
      </c>
      <c r="C18" s="186" t="s">
        <v>14</v>
      </c>
      <c r="D18" s="226">
        <v>12</v>
      </c>
    </row>
    <row r="19" spans="1:4">
      <c r="A19" s="186" t="s">
        <v>15</v>
      </c>
      <c r="B19" s="225">
        <f>SUM(D18/12)</f>
        <v>1</v>
      </c>
    </row>
  </sheetData>
  <mergeCells count="2">
    <mergeCell ref="A1:G1"/>
    <mergeCell ref="A2:B2"/>
  </mergeCells>
  <pageMargins left="0.7" right="0.7" top="0.75" bottom="0.75" header="0.3" footer="0.3"/>
  <pageSetup scale="9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</sheetPr>
  <dimension ref="A1:I26"/>
  <sheetViews>
    <sheetView zoomScale="115" zoomScaleNormal="115" workbookViewId="0">
      <selection activeCell="E17" sqref="A17:E18"/>
    </sheetView>
  </sheetViews>
  <sheetFormatPr defaultColWidth="9.140625" defaultRowHeight="15"/>
  <cols>
    <col min="1" max="1" width="19" style="300" bestFit="1" customWidth="1"/>
    <col min="2" max="2" width="23.7109375" style="300" customWidth="1"/>
    <col min="3" max="3" width="11.5703125" style="300" bestFit="1" customWidth="1"/>
    <col min="4" max="4" width="17.140625" style="322" bestFit="1" customWidth="1"/>
    <col min="5" max="5" width="12.85546875" style="300" bestFit="1" customWidth="1"/>
    <col min="6" max="6" width="16" style="300" bestFit="1" customWidth="1"/>
    <col min="7" max="7" width="16.5703125" style="300" bestFit="1" customWidth="1"/>
    <col min="8" max="8" width="12.7109375" style="300" bestFit="1" customWidth="1"/>
    <col min="9" max="9" width="14.42578125" style="300" customWidth="1"/>
    <col min="10" max="16384" width="9.140625" style="300"/>
  </cols>
  <sheetData>
    <row r="1" spans="1:9" ht="24.75" customHeight="1" thickBot="1">
      <c r="A1" s="297" t="s">
        <v>0</v>
      </c>
      <c r="B1" s="298"/>
      <c r="C1" s="298"/>
      <c r="D1" s="298"/>
      <c r="E1" s="298"/>
      <c r="F1" s="298"/>
      <c r="G1" s="299"/>
    </row>
    <row r="2" spans="1:9" s="306" customFormat="1" ht="33" customHeight="1" thickBot="1">
      <c r="A2" s="301" t="s">
        <v>1</v>
      </c>
      <c r="B2" s="302"/>
      <c r="C2" s="303" t="s">
        <v>57</v>
      </c>
      <c r="D2" s="303" t="s">
        <v>58</v>
      </c>
      <c r="E2" s="304" t="s">
        <v>2</v>
      </c>
      <c r="F2" s="304" t="s">
        <v>3</v>
      </c>
      <c r="G2" s="305"/>
    </row>
    <row r="3" spans="1:9" s="314" customFormat="1" ht="24" customHeight="1" thickTop="1" thickBot="1">
      <c r="A3" s="307" t="s">
        <v>4</v>
      </c>
      <c r="B3" s="308" t="s">
        <v>5</v>
      </c>
      <c r="C3" s="309" t="s">
        <v>6</v>
      </c>
      <c r="D3" s="310" t="s">
        <v>7</v>
      </c>
      <c r="E3" s="311" t="s">
        <v>8</v>
      </c>
      <c r="F3" s="312" t="s">
        <v>9</v>
      </c>
      <c r="G3" s="313" t="s">
        <v>10</v>
      </c>
    </row>
    <row r="4" spans="1:9" ht="15" customHeight="1" thickTop="1">
      <c r="A4" s="315">
        <v>2247648</v>
      </c>
      <c r="B4" s="316" t="s">
        <v>11</v>
      </c>
      <c r="C4" s="317" t="s">
        <v>60</v>
      </c>
      <c r="D4" s="318">
        <v>170274.33</v>
      </c>
      <c r="E4" s="319">
        <v>42992</v>
      </c>
      <c r="F4" s="320">
        <f>SUM(A4-D4)</f>
        <v>2077373.67</v>
      </c>
      <c r="G4" s="321" t="s">
        <v>63</v>
      </c>
      <c r="H4" s="322">
        <f>+D4</f>
        <v>170274.33</v>
      </c>
      <c r="I4" s="322">
        <f>A4/12</f>
        <v>187304</v>
      </c>
    </row>
    <row r="5" spans="1:9" ht="15" customHeight="1">
      <c r="A5" s="323"/>
      <c r="B5" s="324" t="s">
        <v>11</v>
      </c>
      <c r="C5" s="325" t="s">
        <v>61</v>
      </c>
      <c r="D5" s="326">
        <v>171261.76</v>
      </c>
      <c r="E5" s="327">
        <v>43013</v>
      </c>
      <c r="F5" s="328">
        <f>IF(D5&lt;&gt;"",SUM(F4-D5),"")</f>
        <v>1906111.91</v>
      </c>
      <c r="G5" s="329" t="s">
        <v>64</v>
      </c>
      <c r="H5" s="322">
        <f>+D5+H4</f>
        <v>341536.08999999997</v>
      </c>
      <c r="I5" s="322">
        <f t="shared" ref="I5:I13" si="0">+$I$4+I4</f>
        <v>374608</v>
      </c>
    </row>
    <row r="6" spans="1:9">
      <c r="A6" s="323"/>
      <c r="B6" s="324" t="s">
        <v>11</v>
      </c>
      <c r="C6" s="325" t="s">
        <v>62</v>
      </c>
      <c r="D6" s="326">
        <v>80348.210000000006</v>
      </c>
      <c r="E6" s="327">
        <v>43035</v>
      </c>
      <c r="F6" s="328">
        <f t="shared" ref="F6:F15" si="1">IF(D6&lt;&gt;"",SUM(F5-D6),"")</f>
        <v>1825763.7</v>
      </c>
      <c r="G6" s="329" t="s">
        <v>65</v>
      </c>
      <c r="H6" s="322">
        <f t="shared" ref="H6:H15" si="2">+D6+H5</f>
        <v>421884.3</v>
      </c>
      <c r="I6" s="322">
        <f t="shared" si="0"/>
        <v>561912</v>
      </c>
    </row>
    <row r="7" spans="1:9">
      <c r="A7" s="323"/>
      <c r="B7" s="324" t="s">
        <v>11</v>
      </c>
      <c r="C7" s="330">
        <v>1017</v>
      </c>
      <c r="D7" s="326">
        <v>162222.57</v>
      </c>
      <c r="E7" s="327">
        <v>43075</v>
      </c>
      <c r="F7" s="328">
        <f t="shared" si="1"/>
        <v>1663541.13</v>
      </c>
      <c r="G7" s="329" t="s">
        <v>66</v>
      </c>
      <c r="H7" s="322">
        <f t="shared" si="2"/>
        <v>584106.87</v>
      </c>
      <c r="I7" s="322">
        <f t="shared" si="0"/>
        <v>749216</v>
      </c>
    </row>
    <row r="8" spans="1:9">
      <c r="A8" s="331"/>
      <c r="B8" s="324" t="s">
        <v>11</v>
      </c>
      <c r="C8" s="330">
        <v>1117</v>
      </c>
      <c r="D8" s="326">
        <v>151098.82999999999</v>
      </c>
      <c r="E8" s="327">
        <v>43087</v>
      </c>
      <c r="F8" s="328">
        <f t="shared" si="1"/>
        <v>1512442.2999999998</v>
      </c>
      <c r="G8" s="329" t="s">
        <v>67</v>
      </c>
      <c r="H8" s="322">
        <f t="shared" si="2"/>
        <v>735205.7</v>
      </c>
      <c r="I8" s="322">
        <f t="shared" si="0"/>
        <v>936520</v>
      </c>
    </row>
    <row r="9" spans="1:9">
      <c r="A9" s="331"/>
      <c r="B9" s="324" t="s">
        <v>11</v>
      </c>
      <c r="C9" s="330">
        <v>1217</v>
      </c>
      <c r="D9" s="326">
        <v>133639.04000000001</v>
      </c>
      <c r="E9" s="327">
        <v>43131</v>
      </c>
      <c r="F9" s="328">
        <f t="shared" si="1"/>
        <v>1378803.2599999998</v>
      </c>
      <c r="G9" s="329" t="s">
        <v>69</v>
      </c>
      <c r="H9" s="322">
        <f t="shared" si="2"/>
        <v>868844.74</v>
      </c>
      <c r="I9" s="322">
        <f t="shared" si="0"/>
        <v>1123824</v>
      </c>
    </row>
    <row r="10" spans="1:9">
      <c r="A10" s="331"/>
      <c r="B10" s="324" t="s">
        <v>11</v>
      </c>
      <c r="C10" s="325" t="s">
        <v>68</v>
      </c>
      <c r="D10" s="326">
        <v>184457.47</v>
      </c>
      <c r="E10" s="327">
        <v>43164</v>
      </c>
      <c r="F10" s="328">
        <f t="shared" si="1"/>
        <v>1194345.7899999998</v>
      </c>
      <c r="G10" s="329" t="s">
        <v>70</v>
      </c>
      <c r="H10" s="322">
        <f t="shared" si="2"/>
        <v>1053302.21</v>
      </c>
      <c r="I10" s="322">
        <f t="shared" si="0"/>
        <v>1311128</v>
      </c>
    </row>
    <row r="11" spans="1:9">
      <c r="A11" s="331"/>
      <c r="B11" s="324" t="s">
        <v>11</v>
      </c>
      <c r="C11" s="325" t="s">
        <v>71</v>
      </c>
      <c r="D11" s="326">
        <v>124131.43</v>
      </c>
      <c r="E11" s="332">
        <v>43207</v>
      </c>
      <c r="F11" s="328">
        <f t="shared" si="1"/>
        <v>1070214.3599999999</v>
      </c>
      <c r="G11" s="329" t="s">
        <v>77</v>
      </c>
      <c r="H11" s="322">
        <f t="shared" si="2"/>
        <v>1177433.6399999999</v>
      </c>
      <c r="I11" s="322">
        <f t="shared" si="0"/>
        <v>1498432</v>
      </c>
    </row>
    <row r="12" spans="1:9">
      <c r="A12" s="331"/>
      <c r="B12" s="324" t="s">
        <v>11</v>
      </c>
      <c r="C12" s="325" t="s">
        <v>78</v>
      </c>
      <c r="D12" s="326">
        <v>125614.44</v>
      </c>
      <c r="E12" s="332">
        <v>43229</v>
      </c>
      <c r="F12" s="328">
        <f t="shared" si="1"/>
        <v>944599.91999999993</v>
      </c>
      <c r="G12" s="329" t="s">
        <v>81</v>
      </c>
      <c r="H12" s="322">
        <f t="shared" si="2"/>
        <v>1303048.0799999998</v>
      </c>
      <c r="I12" s="322">
        <f t="shared" si="0"/>
        <v>1685736</v>
      </c>
    </row>
    <row r="13" spans="1:9" ht="15" customHeight="1">
      <c r="A13" s="331"/>
      <c r="B13" s="333" t="s">
        <v>11</v>
      </c>
      <c r="C13" s="334" t="s">
        <v>80</v>
      </c>
      <c r="D13" s="326">
        <v>144261.70000000001</v>
      </c>
      <c r="E13" s="332">
        <v>43242</v>
      </c>
      <c r="F13" s="328">
        <f t="shared" si="1"/>
        <v>800338.22</v>
      </c>
      <c r="G13" s="329" t="s">
        <v>82</v>
      </c>
      <c r="H13" s="322">
        <f t="shared" si="2"/>
        <v>1447309.7799999998</v>
      </c>
      <c r="I13" s="322">
        <f t="shared" si="0"/>
        <v>1873040</v>
      </c>
    </row>
    <row r="14" spans="1:9">
      <c r="A14" s="323"/>
      <c r="B14" s="324" t="s">
        <v>11</v>
      </c>
      <c r="C14" s="335" t="s">
        <v>84</v>
      </c>
      <c r="D14" s="336">
        <v>156549.5</v>
      </c>
      <c r="E14" s="332">
        <v>43278</v>
      </c>
      <c r="F14" s="328">
        <f t="shared" si="1"/>
        <v>643788.72</v>
      </c>
      <c r="G14" s="329" t="s">
        <v>87</v>
      </c>
      <c r="H14" s="322">
        <f t="shared" si="2"/>
        <v>1603859.2799999998</v>
      </c>
      <c r="I14" s="322">
        <f t="shared" ref="I14:I15" si="3">+$I$4+I13</f>
        <v>2060344</v>
      </c>
    </row>
    <row r="15" spans="1:9" ht="15.75" thickBot="1">
      <c r="A15" s="331"/>
      <c r="B15" s="324" t="s">
        <v>11</v>
      </c>
      <c r="C15" s="337" t="s">
        <v>85</v>
      </c>
      <c r="D15" s="326">
        <v>134066.99</v>
      </c>
      <c r="E15" s="332">
        <v>43306</v>
      </c>
      <c r="F15" s="328">
        <f t="shared" si="1"/>
        <v>509721.73</v>
      </c>
      <c r="G15" s="338" t="s">
        <v>88</v>
      </c>
      <c r="H15" s="322">
        <f t="shared" si="2"/>
        <v>1737926.2699999998</v>
      </c>
      <c r="I15" s="322">
        <f t="shared" si="3"/>
        <v>2247648</v>
      </c>
    </row>
    <row r="16" spans="1:9">
      <c r="A16" s="339"/>
      <c r="B16" s="340"/>
      <c r="C16" s="341"/>
      <c r="D16" s="339"/>
      <c r="E16" s="342"/>
      <c r="F16" s="339"/>
      <c r="G16" s="343"/>
    </row>
    <row r="17" spans="1:9">
      <c r="A17" s="300" t="s">
        <v>12</v>
      </c>
      <c r="B17" s="322">
        <f>SUM(D4:D15)</f>
        <v>1737926.2699999998</v>
      </c>
      <c r="C17" s="344"/>
    </row>
    <row r="18" spans="1:9">
      <c r="A18" s="300" t="s">
        <v>13</v>
      </c>
      <c r="B18" s="345">
        <f>+B17/A4</f>
        <v>0.77321994814134587</v>
      </c>
      <c r="C18" s="344" t="s">
        <v>14</v>
      </c>
      <c r="D18" s="346">
        <v>12</v>
      </c>
    </row>
    <row r="19" spans="1:9">
      <c r="A19" s="300" t="s">
        <v>15</v>
      </c>
      <c r="B19" s="345">
        <f>SUM(D18/12)</f>
        <v>1</v>
      </c>
      <c r="C19" s="344"/>
      <c r="F19" s="322"/>
    </row>
    <row r="26" spans="1:9">
      <c r="I26" s="344"/>
    </row>
  </sheetData>
  <mergeCells count="2">
    <mergeCell ref="A2:B2"/>
    <mergeCell ref="A1:G1"/>
  </mergeCells>
  <pageMargins left="0.7" right="0.7" top="0.75" bottom="0.75" header="0.3" footer="0.3"/>
  <pageSetup scale="9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5"/>
  <sheetViews>
    <sheetView tabSelected="1" zoomScaleNormal="100" workbookViewId="0">
      <selection activeCell="Q14" sqref="Q14"/>
    </sheetView>
  </sheetViews>
  <sheetFormatPr defaultColWidth="9.140625" defaultRowHeight="15"/>
  <cols>
    <col min="1" max="4" width="14" style="47" customWidth="1"/>
    <col min="5" max="6" width="9.140625" style="47"/>
    <col min="7" max="7" width="10.42578125" style="47" bestFit="1" customWidth="1"/>
    <col min="8" max="16384" width="9.140625" style="47"/>
  </cols>
  <sheetData>
    <row r="1" spans="1:7" ht="21.75" thickBot="1">
      <c r="A1" s="266" t="s">
        <v>21</v>
      </c>
      <c r="B1" s="267"/>
      <c r="C1" s="267"/>
      <c r="D1" s="267"/>
      <c r="E1" s="46" t="s">
        <v>22</v>
      </c>
      <c r="F1" s="46" t="s">
        <v>23</v>
      </c>
      <c r="G1" s="46" t="s">
        <v>24</v>
      </c>
    </row>
    <row r="2" spans="1:7">
      <c r="A2" s="270">
        <v>1</v>
      </c>
      <c r="B2" s="271"/>
      <c r="C2" s="268">
        <f>SUM('District 1'!B17)</f>
        <v>3644103.3800000004</v>
      </c>
      <c r="D2" s="269"/>
      <c r="E2" s="48">
        <f>SUM('District 1'!B18)</f>
        <v>0.89298137044737003</v>
      </c>
      <c r="F2" s="49">
        <f>SUM('District 1'!B19)</f>
        <v>1</v>
      </c>
      <c r="G2" s="48">
        <f>E2-F2</f>
        <v>-0.10701862955262997</v>
      </c>
    </row>
    <row r="3" spans="1:7">
      <c r="A3" s="252">
        <v>2</v>
      </c>
      <c r="B3" s="253"/>
      <c r="C3" s="260">
        <f>SUM('District 2'!B17)</f>
        <v>4801408.1900000004</v>
      </c>
      <c r="D3" s="261"/>
      <c r="E3" s="50">
        <f>SUM('District 2'!B18)</f>
        <v>0.9569705200007973</v>
      </c>
      <c r="F3" s="50">
        <f>SUM('District 2'!B19)</f>
        <v>1</v>
      </c>
      <c r="G3" s="50">
        <f t="shared" ref="G3:G9" si="0">E3-F3</f>
        <v>-4.3029479999202702E-2</v>
      </c>
    </row>
    <row r="4" spans="1:7">
      <c r="A4" s="250">
        <v>3</v>
      </c>
      <c r="B4" s="251"/>
      <c r="C4" s="258">
        <f>SUM('District 3'!B17)</f>
        <v>1833347.06</v>
      </c>
      <c r="D4" s="259"/>
      <c r="E4" s="49">
        <f>SUM('District 3'!B18)</f>
        <v>0.86527531123719914</v>
      </c>
      <c r="F4" s="49">
        <f>SUM('District 3'!B19)</f>
        <v>1</v>
      </c>
      <c r="G4" s="49">
        <f t="shared" si="0"/>
        <v>-0.13472468876280086</v>
      </c>
    </row>
    <row r="5" spans="1:7">
      <c r="A5" s="252">
        <v>4</v>
      </c>
      <c r="B5" s="253"/>
      <c r="C5" s="260">
        <f>SUM('District 4'!B17)</f>
        <v>1442959.0699999996</v>
      </c>
      <c r="D5" s="261"/>
      <c r="E5" s="50">
        <f>SUM('District 4'!B18)</f>
        <v>0.87452064848484823</v>
      </c>
      <c r="F5" s="50">
        <f>SUM('District 4'!B19)</f>
        <v>1</v>
      </c>
      <c r="G5" s="50">
        <f t="shared" si="0"/>
        <v>-0.12547935151515177</v>
      </c>
    </row>
    <row r="6" spans="1:7">
      <c r="A6" s="250">
        <v>5</v>
      </c>
      <c r="B6" s="251"/>
      <c r="C6" s="258">
        <f>SUM('District 5'!B17)</f>
        <v>2770879.1700000004</v>
      </c>
      <c r="D6" s="259"/>
      <c r="E6" s="49">
        <f>SUM('District 5'!B18)</f>
        <v>0.8465869752520625</v>
      </c>
      <c r="F6" s="49">
        <f>SUM('District 5'!B19)</f>
        <v>1</v>
      </c>
      <c r="G6" s="49">
        <f t="shared" si="0"/>
        <v>-0.1534130247479375</v>
      </c>
    </row>
    <row r="7" spans="1:7">
      <c r="A7" s="252">
        <v>6</v>
      </c>
      <c r="B7" s="253"/>
      <c r="C7" s="260">
        <f>SUM('District 6'!B17)</f>
        <v>700560.89999999991</v>
      </c>
      <c r="D7" s="261"/>
      <c r="E7" s="50">
        <f>SUM('District 6'!B18)</f>
        <v>0.80343053940424003</v>
      </c>
      <c r="F7" s="50">
        <f>SUM('District 6'!B19)</f>
        <v>1</v>
      </c>
      <c r="G7" s="50">
        <f t="shared" si="0"/>
        <v>-0.19656946059575997</v>
      </c>
    </row>
    <row r="8" spans="1:7" ht="15.75" thickBot="1">
      <c r="A8" s="254">
        <v>7</v>
      </c>
      <c r="B8" s="255"/>
      <c r="C8" s="262">
        <f>SUM('District 7'!B17)</f>
        <v>1737926.2699999998</v>
      </c>
      <c r="D8" s="263"/>
      <c r="E8" s="51">
        <f>SUM('District 7'!B18)</f>
        <v>0.77321994814134587</v>
      </c>
      <c r="F8" s="52">
        <f>SUM('District 7'!B19)</f>
        <v>1</v>
      </c>
      <c r="G8" s="52">
        <f t="shared" si="0"/>
        <v>-0.22678005185865413</v>
      </c>
    </row>
    <row r="9" spans="1:7" ht="15.75" thickBot="1">
      <c r="A9" s="256" t="s">
        <v>25</v>
      </c>
      <c r="B9" s="257"/>
      <c r="C9" s="264">
        <f>SUM(C2:C8)</f>
        <v>16931184.040000003</v>
      </c>
      <c r="D9" s="265"/>
      <c r="E9" s="53">
        <f>+C9/('District 1'!A4+'District 2'!A4+'District 3'!A4+'District 4'!A4+'District 5'!A4+'District 6'!A4+'District 7'!A4)</f>
        <v>0.87910635664195524</v>
      </c>
      <c r="F9" s="54">
        <f>(F2+F3+F4+F5+F6+F7+F8)/7</f>
        <v>1</v>
      </c>
      <c r="G9" s="55">
        <f t="shared" si="0"/>
        <v>-0.12089364335804476</v>
      </c>
    </row>
    <row r="10" spans="1:7" ht="16.5" thickTop="1" thickBot="1">
      <c r="A10" s="56"/>
      <c r="B10" s="56"/>
      <c r="C10" s="57"/>
      <c r="D10" s="57"/>
      <c r="E10" s="58"/>
      <c r="F10" s="58"/>
      <c r="G10" s="58"/>
    </row>
    <row r="11" spans="1:7" ht="21.75" thickBot="1">
      <c r="A11" s="266" t="s">
        <v>26</v>
      </c>
      <c r="B11" s="267"/>
      <c r="C11" s="267"/>
      <c r="D11" s="274"/>
    </row>
    <row r="12" spans="1:7" ht="15.75" thickBot="1">
      <c r="A12" s="275" t="s">
        <v>27</v>
      </c>
      <c r="B12" s="276"/>
      <c r="C12" s="277">
        <f>SUM('District 1'!A4+'District 2'!A4+'District 3'!A4+'District 4'!A4+'District 5'!A4+'District 6'!A4+'District 7'!A4+386460)</f>
        <v>19646000</v>
      </c>
      <c r="D12" s="278"/>
      <c r="F12" s="272"/>
      <c r="G12" s="273"/>
    </row>
    <row r="13" spans="1:7">
      <c r="A13" s="285" t="s">
        <v>28</v>
      </c>
      <c r="B13" s="286"/>
      <c r="C13" s="283">
        <f>SUM(C9)</f>
        <v>16931184.040000003</v>
      </c>
      <c r="D13" s="284"/>
    </row>
    <row r="14" spans="1:7">
      <c r="A14" s="287" t="s">
        <v>86</v>
      </c>
      <c r="B14" s="288"/>
      <c r="C14" s="289">
        <v>2200000</v>
      </c>
      <c r="D14" s="290"/>
    </row>
    <row r="15" spans="1:7" ht="15.75" thickBot="1">
      <c r="A15" s="281" t="s">
        <v>29</v>
      </c>
      <c r="B15" s="282"/>
      <c r="C15" s="279">
        <f>SUM(C12-C9-C14)</f>
        <v>514815.95999999717</v>
      </c>
      <c r="D15" s="280"/>
    </row>
  </sheetData>
  <mergeCells count="27">
    <mergeCell ref="F12:G12"/>
    <mergeCell ref="A11:D11"/>
    <mergeCell ref="A12:B12"/>
    <mergeCell ref="C12:D12"/>
    <mergeCell ref="C15:D15"/>
    <mergeCell ref="A15:B15"/>
    <mergeCell ref="C13:D13"/>
    <mergeCell ref="A13:B13"/>
    <mergeCell ref="A14:B14"/>
    <mergeCell ref="C14:D14"/>
    <mergeCell ref="A1:D1"/>
    <mergeCell ref="C2:D2"/>
    <mergeCell ref="C3:D3"/>
    <mergeCell ref="C4:D4"/>
    <mergeCell ref="C5:D5"/>
    <mergeCell ref="A2:B2"/>
    <mergeCell ref="A3:B3"/>
    <mergeCell ref="A4:B4"/>
    <mergeCell ref="A5:B5"/>
    <mergeCell ref="A6:B6"/>
    <mergeCell ref="A7:B7"/>
    <mergeCell ref="A8:B8"/>
    <mergeCell ref="A9:B9"/>
    <mergeCell ref="C6:D6"/>
    <mergeCell ref="C7:D7"/>
    <mergeCell ref="C8:D8"/>
    <mergeCell ref="C9:D9"/>
  </mergeCells>
  <pageMargins left="0.25" right="0.25" top="0.75" bottom="0.75" header="0.3" footer="0.3"/>
  <pageSetup scale="85" orientation="landscape" verticalDpi="4" r:id="rId1"/>
  <headerFooter>
    <oddHeader>&amp;CBDZ71
DEPARTMENT OF CORRECTIONS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:K94"/>
  <sheetViews>
    <sheetView topLeftCell="A68" workbookViewId="0">
      <selection activeCell="J87" sqref="J87"/>
    </sheetView>
  </sheetViews>
  <sheetFormatPr defaultColWidth="9.140625" defaultRowHeight="15"/>
  <cols>
    <col min="1" max="1" width="8" style="122" bestFit="1" customWidth="1"/>
    <col min="2" max="2" width="17.42578125" style="133" bestFit="1" customWidth="1"/>
    <col min="3" max="3" width="10.85546875" style="139" customWidth="1"/>
    <col min="4" max="4" width="14" style="138" bestFit="1" customWidth="1"/>
    <col min="5" max="5" width="10.7109375" style="136" bestFit="1" customWidth="1"/>
    <col min="6" max="6" width="14.28515625" style="137" bestFit="1" customWidth="1"/>
    <col min="7" max="7" width="9.140625" style="105"/>
    <col min="8" max="8" width="16.85546875" style="105" customWidth="1"/>
    <col min="9" max="9" width="9.140625" style="105"/>
    <col min="10" max="10" width="16.5703125" style="106" customWidth="1"/>
    <col min="11" max="11" width="9.85546875" style="105" customWidth="1"/>
    <col min="12" max="16384" width="9.140625" style="105"/>
  </cols>
  <sheetData>
    <row r="1" spans="1:10">
      <c r="A1" s="291" t="s">
        <v>59</v>
      </c>
      <c r="B1" s="292"/>
      <c r="C1" s="292"/>
      <c r="D1" s="292"/>
      <c r="E1" s="292"/>
      <c r="F1" s="293"/>
    </row>
    <row r="2" spans="1:10" ht="9" customHeight="1">
      <c r="A2" s="294"/>
      <c r="B2" s="295"/>
      <c r="C2" s="295"/>
      <c r="D2" s="295"/>
      <c r="E2" s="295"/>
      <c r="F2" s="296"/>
    </row>
    <row r="3" spans="1:10" ht="29.25" thickBot="1">
      <c r="A3" s="107" t="s">
        <v>30</v>
      </c>
      <c r="B3" s="108" t="s">
        <v>31</v>
      </c>
      <c r="C3" s="109" t="s">
        <v>32</v>
      </c>
      <c r="D3" s="110" t="s">
        <v>33</v>
      </c>
      <c r="E3" s="111" t="s">
        <v>34</v>
      </c>
      <c r="F3" s="112" t="s">
        <v>10</v>
      </c>
      <c r="J3" s="113">
        <v>19646000</v>
      </c>
    </row>
    <row r="4" spans="1:10" ht="16.5" thickTop="1" thickBot="1">
      <c r="A4" s="114" t="s">
        <v>35</v>
      </c>
      <c r="B4" s="115" t="s">
        <v>11</v>
      </c>
      <c r="C4" s="116" t="s">
        <v>60</v>
      </c>
      <c r="D4" s="117">
        <v>286289.75</v>
      </c>
      <c r="E4" s="118">
        <v>42992</v>
      </c>
      <c r="F4" s="119" t="s">
        <v>83</v>
      </c>
      <c r="H4" s="113">
        <f>D4+D5+D6+D7+D8+D9+D10</f>
        <v>1336905.1500000001</v>
      </c>
    </row>
    <row r="5" spans="1:10" ht="15.75" thickBot="1">
      <c r="A5" s="120" t="s">
        <v>36</v>
      </c>
      <c r="B5" s="115" t="s">
        <v>11</v>
      </c>
      <c r="C5" s="116" t="s">
        <v>60</v>
      </c>
      <c r="D5" s="117">
        <v>397403.33</v>
      </c>
      <c r="E5" s="121">
        <v>42992</v>
      </c>
      <c r="F5" s="119" t="s">
        <v>83</v>
      </c>
    </row>
    <row r="6" spans="1:10" ht="15.75" thickBot="1">
      <c r="A6" s="120" t="s">
        <v>37</v>
      </c>
      <c r="B6" s="115" t="s">
        <v>11</v>
      </c>
      <c r="C6" s="116" t="s">
        <v>60</v>
      </c>
      <c r="D6" s="117">
        <v>143470.41</v>
      </c>
      <c r="E6" s="121">
        <v>42992</v>
      </c>
      <c r="F6" s="119" t="s">
        <v>83</v>
      </c>
    </row>
    <row r="7" spans="1:10" ht="15.75" thickBot="1">
      <c r="A7" s="120" t="s">
        <v>38</v>
      </c>
      <c r="B7" s="115" t="s">
        <v>11</v>
      </c>
      <c r="C7" s="116" t="s">
        <v>60</v>
      </c>
      <c r="D7" s="117">
        <v>101608.1</v>
      </c>
      <c r="E7" s="121">
        <v>42992</v>
      </c>
      <c r="F7" s="119" t="s">
        <v>83</v>
      </c>
    </row>
    <row r="8" spans="1:10" ht="15.75" thickBot="1">
      <c r="A8" s="120" t="s">
        <v>39</v>
      </c>
      <c r="B8" s="115" t="s">
        <v>11</v>
      </c>
      <c r="C8" s="116" t="s">
        <v>60</v>
      </c>
      <c r="D8" s="117">
        <v>199706.67</v>
      </c>
      <c r="E8" s="121">
        <v>42992</v>
      </c>
      <c r="F8" s="119" t="s">
        <v>83</v>
      </c>
    </row>
    <row r="9" spans="1:10" ht="15.75" thickBot="1">
      <c r="A9" s="122" t="s">
        <v>40</v>
      </c>
      <c r="B9" s="115" t="s">
        <v>11</v>
      </c>
      <c r="C9" s="116" t="s">
        <v>60</v>
      </c>
      <c r="D9" s="117">
        <v>38152.559999999998</v>
      </c>
      <c r="E9" s="121">
        <v>42992</v>
      </c>
      <c r="F9" s="119" t="s">
        <v>83</v>
      </c>
    </row>
    <row r="10" spans="1:10">
      <c r="A10" s="122" t="s">
        <v>41</v>
      </c>
      <c r="B10" s="115" t="s">
        <v>11</v>
      </c>
      <c r="C10" s="116" t="s">
        <v>60</v>
      </c>
      <c r="D10" s="117">
        <v>170274.33</v>
      </c>
      <c r="E10" s="121">
        <v>42992</v>
      </c>
      <c r="F10" s="119" t="s">
        <v>83</v>
      </c>
    </row>
    <row r="11" spans="1:10">
      <c r="A11" s="114" t="s">
        <v>35</v>
      </c>
      <c r="B11" s="115" t="s">
        <v>11</v>
      </c>
      <c r="C11" s="123" t="s">
        <v>61</v>
      </c>
      <c r="D11" s="117">
        <v>335372.05</v>
      </c>
      <c r="E11" s="124">
        <v>43013</v>
      </c>
      <c r="F11" s="125" t="s">
        <v>64</v>
      </c>
      <c r="H11" s="113">
        <f>D11+D12+D13+D14+D15+D16+D17</f>
        <v>1528209.49</v>
      </c>
    </row>
    <row r="12" spans="1:10">
      <c r="A12" s="120" t="s">
        <v>36</v>
      </c>
      <c r="B12" s="115" t="s">
        <v>11</v>
      </c>
      <c r="C12" s="123" t="s">
        <v>61</v>
      </c>
      <c r="D12" s="117">
        <v>417744.3</v>
      </c>
      <c r="E12" s="121">
        <v>43013</v>
      </c>
      <c r="F12" s="125" t="s">
        <v>64</v>
      </c>
    </row>
    <row r="13" spans="1:10">
      <c r="A13" s="120" t="s">
        <v>37</v>
      </c>
      <c r="B13" s="115" t="s">
        <v>11</v>
      </c>
      <c r="C13" s="123" t="s">
        <v>61</v>
      </c>
      <c r="D13" s="117">
        <v>161004.92000000001</v>
      </c>
      <c r="E13" s="121">
        <v>43013</v>
      </c>
      <c r="F13" s="125" t="s">
        <v>64</v>
      </c>
    </row>
    <row r="14" spans="1:10">
      <c r="A14" s="120" t="s">
        <v>38</v>
      </c>
      <c r="B14" s="115" t="s">
        <v>11</v>
      </c>
      <c r="C14" s="123" t="s">
        <v>61</v>
      </c>
      <c r="D14" s="117">
        <v>133747.14000000001</v>
      </c>
      <c r="E14" s="121">
        <v>43013</v>
      </c>
      <c r="F14" s="125" t="s">
        <v>64</v>
      </c>
    </row>
    <row r="15" spans="1:10">
      <c r="A15" s="120" t="s">
        <v>39</v>
      </c>
      <c r="B15" s="115" t="s">
        <v>11</v>
      </c>
      <c r="C15" s="123" t="s">
        <v>61</v>
      </c>
      <c r="D15" s="117">
        <v>241600.57</v>
      </c>
      <c r="E15" s="121">
        <v>43013</v>
      </c>
      <c r="F15" s="125" t="s">
        <v>64</v>
      </c>
    </row>
    <row r="16" spans="1:10">
      <c r="A16" s="122" t="s">
        <v>40</v>
      </c>
      <c r="B16" s="115" t="s">
        <v>11</v>
      </c>
      <c r="C16" s="123" t="s">
        <v>61</v>
      </c>
      <c r="D16" s="117">
        <v>67478.75</v>
      </c>
      <c r="E16" s="121">
        <v>43013</v>
      </c>
      <c r="F16" s="125" t="s">
        <v>64</v>
      </c>
    </row>
    <row r="17" spans="1:8">
      <c r="A17" s="122" t="s">
        <v>41</v>
      </c>
      <c r="B17" s="115" t="s">
        <v>11</v>
      </c>
      <c r="C17" s="123" t="s">
        <v>61</v>
      </c>
      <c r="D17" s="117">
        <v>171261.76</v>
      </c>
      <c r="E17" s="121">
        <v>43013</v>
      </c>
      <c r="F17" s="125" t="s">
        <v>64</v>
      </c>
    </row>
    <row r="18" spans="1:8">
      <c r="A18" s="114" t="s">
        <v>35</v>
      </c>
      <c r="B18" s="115" t="s">
        <v>11</v>
      </c>
      <c r="C18" s="116" t="s">
        <v>62</v>
      </c>
      <c r="D18" s="117">
        <v>205959.46</v>
      </c>
      <c r="E18" s="124">
        <v>43035</v>
      </c>
      <c r="F18" s="125" t="s">
        <v>65</v>
      </c>
      <c r="H18" s="113">
        <f>D18+D19+D20+D21+D22+D23+D24</f>
        <v>1025614.87</v>
      </c>
    </row>
    <row r="19" spans="1:8">
      <c r="A19" s="120" t="s">
        <v>36</v>
      </c>
      <c r="B19" s="115" t="s">
        <v>11</v>
      </c>
      <c r="C19" s="116" t="s">
        <v>62</v>
      </c>
      <c r="D19" s="117">
        <v>322859.01</v>
      </c>
      <c r="E19" s="126">
        <v>43035</v>
      </c>
      <c r="F19" s="125" t="s">
        <v>65</v>
      </c>
    </row>
    <row r="20" spans="1:8">
      <c r="A20" s="120" t="s">
        <v>37</v>
      </c>
      <c r="B20" s="115" t="s">
        <v>11</v>
      </c>
      <c r="C20" s="116" t="s">
        <v>62</v>
      </c>
      <c r="D20" s="117">
        <v>140987.54</v>
      </c>
      <c r="E20" s="126">
        <v>43035</v>
      </c>
      <c r="F20" s="125" t="s">
        <v>65</v>
      </c>
    </row>
    <row r="21" spans="1:8">
      <c r="A21" s="120" t="s">
        <v>38</v>
      </c>
      <c r="B21" s="115" t="s">
        <v>11</v>
      </c>
      <c r="C21" s="116" t="s">
        <v>62</v>
      </c>
      <c r="D21" s="117">
        <v>81243.17</v>
      </c>
      <c r="E21" s="126">
        <v>43035</v>
      </c>
      <c r="F21" s="125" t="s">
        <v>65</v>
      </c>
    </row>
    <row r="22" spans="1:8">
      <c r="A22" s="120" t="s">
        <v>39</v>
      </c>
      <c r="B22" s="115" t="s">
        <v>11</v>
      </c>
      <c r="C22" s="116" t="s">
        <v>62</v>
      </c>
      <c r="D22" s="117">
        <v>162926.72</v>
      </c>
      <c r="E22" s="126">
        <v>43035</v>
      </c>
      <c r="F22" s="125" t="s">
        <v>65</v>
      </c>
    </row>
    <row r="23" spans="1:8">
      <c r="A23" s="122" t="s">
        <v>40</v>
      </c>
      <c r="B23" s="115" t="s">
        <v>11</v>
      </c>
      <c r="C23" s="116" t="s">
        <v>62</v>
      </c>
      <c r="D23" s="117">
        <v>31290.76</v>
      </c>
      <c r="E23" s="126">
        <v>43035</v>
      </c>
      <c r="F23" s="125" t="s">
        <v>65</v>
      </c>
    </row>
    <row r="24" spans="1:8">
      <c r="A24" s="122" t="s">
        <v>41</v>
      </c>
      <c r="B24" s="115" t="s">
        <v>11</v>
      </c>
      <c r="C24" s="116" t="s">
        <v>62</v>
      </c>
      <c r="D24" s="117">
        <v>80348.210000000006</v>
      </c>
      <c r="E24" s="126">
        <v>43035</v>
      </c>
      <c r="F24" s="125" t="s">
        <v>65</v>
      </c>
    </row>
    <row r="25" spans="1:8">
      <c r="A25" s="114" t="s">
        <v>35</v>
      </c>
      <c r="B25" s="115" t="s">
        <v>11</v>
      </c>
      <c r="C25" s="127">
        <v>1017</v>
      </c>
      <c r="D25" s="117">
        <v>323829.93</v>
      </c>
      <c r="E25" s="124">
        <v>43075</v>
      </c>
      <c r="F25" s="125" t="s">
        <v>66</v>
      </c>
      <c r="H25" s="113">
        <f>D25+D26+D27+D28+D29+D30+D31</f>
        <v>1520037.3800000001</v>
      </c>
    </row>
    <row r="26" spans="1:8">
      <c r="A26" s="120" t="s">
        <v>36</v>
      </c>
      <c r="B26" s="115" t="s">
        <v>11</v>
      </c>
      <c r="C26" s="127">
        <v>1017</v>
      </c>
      <c r="D26" s="117">
        <v>441315.23</v>
      </c>
      <c r="E26" s="126">
        <v>43075</v>
      </c>
      <c r="F26" s="125" t="s">
        <v>66</v>
      </c>
    </row>
    <row r="27" spans="1:8">
      <c r="A27" s="120" t="s">
        <v>37</v>
      </c>
      <c r="B27" s="115" t="s">
        <v>11</v>
      </c>
      <c r="C27" s="127">
        <v>1017</v>
      </c>
      <c r="D27" s="117">
        <v>179653.07</v>
      </c>
      <c r="E27" s="126">
        <v>43075</v>
      </c>
      <c r="F27" s="125" t="s">
        <v>66</v>
      </c>
    </row>
    <row r="28" spans="1:8">
      <c r="A28" s="120" t="s">
        <v>38</v>
      </c>
      <c r="B28" s="115" t="s">
        <v>11</v>
      </c>
      <c r="C28" s="127">
        <v>1017</v>
      </c>
      <c r="D28" s="117">
        <v>124805.57</v>
      </c>
      <c r="E28" s="126">
        <v>43075</v>
      </c>
      <c r="F28" s="125" t="s">
        <v>66</v>
      </c>
    </row>
    <row r="29" spans="1:8">
      <c r="A29" s="120" t="s">
        <v>39</v>
      </c>
      <c r="B29" s="115" t="s">
        <v>11</v>
      </c>
      <c r="C29" s="127">
        <v>1017</v>
      </c>
      <c r="D29" s="117">
        <v>230196.91</v>
      </c>
      <c r="E29" s="126">
        <v>43075</v>
      </c>
      <c r="F29" s="125" t="s">
        <v>66</v>
      </c>
    </row>
    <row r="30" spans="1:8">
      <c r="A30" s="122" t="s">
        <v>40</v>
      </c>
      <c r="B30" s="115" t="s">
        <v>11</v>
      </c>
      <c r="C30" s="127">
        <v>1017</v>
      </c>
      <c r="D30" s="117">
        <v>58014.1</v>
      </c>
      <c r="E30" s="126">
        <v>43075</v>
      </c>
      <c r="F30" s="125" t="s">
        <v>66</v>
      </c>
    </row>
    <row r="31" spans="1:8">
      <c r="A31" s="122" t="s">
        <v>41</v>
      </c>
      <c r="B31" s="115" t="s">
        <v>11</v>
      </c>
      <c r="C31" s="127">
        <v>1017</v>
      </c>
      <c r="D31" s="117">
        <v>162222.57</v>
      </c>
      <c r="E31" s="126">
        <v>43075</v>
      </c>
      <c r="F31" s="125" t="s">
        <v>66</v>
      </c>
    </row>
    <row r="32" spans="1:8">
      <c r="A32" s="114" t="s">
        <v>35</v>
      </c>
      <c r="B32" s="115" t="s">
        <v>11</v>
      </c>
      <c r="C32" s="127">
        <v>1117</v>
      </c>
      <c r="D32" s="117">
        <v>294556.28000000003</v>
      </c>
      <c r="E32" s="124">
        <v>43087</v>
      </c>
      <c r="F32" s="125" t="s">
        <v>67</v>
      </c>
      <c r="H32" s="113">
        <f>D32+D33+D34+D35+D36+D37+D38</f>
        <v>1414207.6500000001</v>
      </c>
    </row>
    <row r="33" spans="1:8">
      <c r="A33" s="120" t="s">
        <v>36</v>
      </c>
      <c r="B33" s="115" t="s">
        <v>11</v>
      </c>
      <c r="C33" s="127">
        <v>1117</v>
      </c>
      <c r="D33" s="117">
        <v>401285.08</v>
      </c>
      <c r="E33" s="126">
        <v>43087</v>
      </c>
      <c r="F33" s="125" t="s">
        <v>67</v>
      </c>
    </row>
    <row r="34" spans="1:8">
      <c r="A34" s="120" t="s">
        <v>37</v>
      </c>
      <c r="B34" s="115" t="s">
        <v>11</v>
      </c>
      <c r="C34" s="127">
        <v>1117</v>
      </c>
      <c r="D34" s="117">
        <v>164278.38</v>
      </c>
      <c r="E34" s="126">
        <v>43087</v>
      </c>
      <c r="F34" s="125" t="s">
        <v>67</v>
      </c>
    </row>
    <row r="35" spans="1:8">
      <c r="A35" s="120" t="s">
        <v>38</v>
      </c>
      <c r="B35" s="115" t="s">
        <v>11</v>
      </c>
      <c r="C35" s="127">
        <v>1117</v>
      </c>
      <c r="D35" s="117">
        <v>111784.53</v>
      </c>
      <c r="E35" s="126">
        <v>43087</v>
      </c>
      <c r="F35" s="125" t="s">
        <v>67</v>
      </c>
    </row>
    <row r="36" spans="1:8">
      <c r="A36" s="120" t="s">
        <v>39</v>
      </c>
      <c r="B36" s="115" t="s">
        <v>11</v>
      </c>
      <c r="C36" s="127">
        <v>1117</v>
      </c>
      <c r="D36" s="117">
        <v>231618.15</v>
      </c>
      <c r="E36" s="126">
        <v>43087</v>
      </c>
      <c r="F36" s="125" t="s">
        <v>67</v>
      </c>
    </row>
    <row r="37" spans="1:8">
      <c r="A37" s="122" t="s">
        <v>40</v>
      </c>
      <c r="B37" s="115" t="s">
        <v>11</v>
      </c>
      <c r="C37" s="127">
        <v>1117</v>
      </c>
      <c r="D37" s="117">
        <v>59586.400000000001</v>
      </c>
      <c r="E37" s="126">
        <v>43087</v>
      </c>
      <c r="F37" s="125" t="s">
        <v>67</v>
      </c>
    </row>
    <row r="38" spans="1:8">
      <c r="A38" s="122" t="s">
        <v>41</v>
      </c>
      <c r="B38" s="115" t="s">
        <v>11</v>
      </c>
      <c r="C38" s="127">
        <v>1117</v>
      </c>
      <c r="D38" s="117">
        <v>151098.82999999999</v>
      </c>
      <c r="E38" s="126">
        <v>43087</v>
      </c>
      <c r="F38" s="125" t="s">
        <v>67</v>
      </c>
    </row>
    <row r="39" spans="1:8">
      <c r="A39" s="114" t="s">
        <v>35</v>
      </c>
      <c r="B39" s="115" t="s">
        <v>11</v>
      </c>
      <c r="C39" s="127">
        <v>1217</v>
      </c>
      <c r="D39" s="128">
        <v>275344.39</v>
      </c>
      <c r="E39" s="124">
        <v>43131</v>
      </c>
      <c r="F39" s="125" t="s">
        <v>69</v>
      </c>
      <c r="H39" s="113">
        <f>D39+D40+D41+D42+D43+D44+D45</f>
        <v>1313230.2</v>
      </c>
    </row>
    <row r="40" spans="1:8">
      <c r="A40" s="120" t="s">
        <v>36</v>
      </c>
      <c r="B40" s="115" t="s">
        <v>11</v>
      </c>
      <c r="C40" s="127">
        <v>1217</v>
      </c>
      <c r="D40" s="117">
        <v>365628.88</v>
      </c>
      <c r="E40" s="126">
        <v>43131</v>
      </c>
      <c r="F40" s="125" t="s">
        <v>69</v>
      </c>
    </row>
    <row r="41" spans="1:8">
      <c r="A41" s="120" t="s">
        <v>37</v>
      </c>
      <c r="B41" s="115" t="s">
        <v>11</v>
      </c>
      <c r="C41" s="127">
        <v>1217</v>
      </c>
      <c r="D41" s="117">
        <v>142260.57</v>
      </c>
      <c r="E41" s="126">
        <v>43131</v>
      </c>
      <c r="F41" s="125" t="s">
        <v>69</v>
      </c>
    </row>
    <row r="42" spans="1:8">
      <c r="A42" s="120" t="s">
        <v>38</v>
      </c>
      <c r="B42" s="115" t="s">
        <v>11</v>
      </c>
      <c r="C42" s="116">
        <v>1217</v>
      </c>
      <c r="D42" s="117">
        <v>111646.08</v>
      </c>
      <c r="E42" s="129">
        <v>43131</v>
      </c>
      <c r="F42" s="125" t="s">
        <v>69</v>
      </c>
    </row>
    <row r="43" spans="1:8">
      <c r="A43" s="120" t="s">
        <v>39</v>
      </c>
      <c r="B43" s="115" t="s">
        <v>11</v>
      </c>
      <c r="C43" s="116">
        <v>1217</v>
      </c>
      <c r="D43" s="117">
        <v>223024.31</v>
      </c>
      <c r="E43" s="129">
        <v>43131</v>
      </c>
      <c r="F43" s="125" t="s">
        <v>69</v>
      </c>
    </row>
    <row r="44" spans="1:8">
      <c r="A44" s="122" t="s">
        <v>40</v>
      </c>
      <c r="B44" s="115" t="s">
        <v>11</v>
      </c>
      <c r="C44" s="116">
        <v>1217</v>
      </c>
      <c r="D44" s="117">
        <v>61686.93</v>
      </c>
      <c r="E44" s="129">
        <v>43131</v>
      </c>
      <c r="F44" s="125" t="s">
        <v>69</v>
      </c>
    </row>
    <row r="45" spans="1:8">
      <c r="A45" s="122" t="s">
        <v>41</v>
      </c>
      <c r="B45" s="115" t="s">
        <v>11</v>
      </c>
      <c r="C45" s="116">
        <v>1217</v>
      </c>
      <c r="D45" s="117">
        <v>133639.04000000001</v>
      </c>
      <c r="E45" s="129">
        <v>43131</v>
      </c>
      <c r="F45" s="125" t="s">
        <v>69</v>
      </c>
    </row>
    <row r="46" spans="1:8">
      <c r="A46" s="114" t="s">
        <v>35</v>
      </c>
      <c r="B46" s="115" t="s">
        <v>11</v>
      </c>
      <c r="C46" s="116" t="s">
        <v>68</v>
      </c>
      <c r="D46" s="117">
        <v>331290.44</v>
      </c>
      <c r="E46" s="129">
        <v>43164</v>
      </c>
      <c r="F46" s="125" t="s">
        <v>70</v>
      </c>
      <c r="H46" s="113">
        <f>D46+D47+D48+D49+D50+D51+D52</f>
        <v>1429230.7</v>
      </c>
    </row>
    <row r="47" spans="1:8">
      <c r="A47" s="120" t="s">
        <v>36</v>
      </c>
      <c r="B47" s="115" t="s">
        <v>11</v>
      </c>
      <c r="C47" s="116" t="s">
        <v>68</v>
      </c>
      <c r="D47" s="117">
        <v>342007</v>
      </c>
      <c r="E47" s="129">
        <v>43164</v>
      </c>
      <c r="F47" s="125" t="s">
        <v>70</v>
      </c>
    </row>
    <row r="48" spans="1:8">
      <c r="A48" s="120" t="s">
        <v>37</v>
      </c>
      <c r="B48" s="115" t="s">
        <v>11</v>
      </c>
      <c r="C48" s="116" t="s">
        <v>68</v>
      </c>
      <c r="D48" s="117">
        <v>129285.67</v>
      </c>
      <c r="E48" s="129">
        <v>43164</v>
      </c>
      <c r="F48" s="125" t="s">
        <v>70</v>
      </c>
    </row>
    <row r="49" spans="1:11">
      <c r="A49" s="120" t="s">
        <v>38</v>
      </c>
      <c r="B49" s="115" t="s">
        <v>11</v>
      </c>
      <c r="C49" s="116" t="s">
        <v>68</v>
      </c>
      <c r="D49" s="117">
        <v>137346.29999999999</v>
      </c>
      <c r="E49" s="129">
        <v>43164</v>
      </c>
      <c r="F49" s="125" t="s">
        <v>70</v>
      </c>
    </row>
    <row r="50" spans="1:11">
      <c r="A50" s="120" t="s">
        <v>39</v>
      </c>
      <c r="B50" s="115" t="s">
        <v>11</v>
      </c>
      <c r="C50" s="116" t="s">
        <v>68</v>
      </c>
      <c r="D50" s="117">
        <v>241023.34</v>
      </c>
      <c r="E50" s="129">
        <v>43164</v>
      </c>
      <c r="F50" s="125" t="s">
        <v>70</v>
      </c>
    </row>
    <row r="51" spans="1:11">
      <c r="A51" s="122" t="s">
        <v>40</v>
      </c>
      <c r="B51" s="115" t="s">
        <v>11</v>
      </c>
      <c r="C51" s="116" t="s">
        <v>68</v>
      </c>
      <c r="D51" s="117">
        <v>63820.480000000003</v>
      </c>
      <c r="E51" s="129">
        <v>43164</v>
      </c>
      <c r="F51" s="125" t="s">
        <v>70</v>
      </c>
    </row>
    <row r="52" spans="1:11">
      <c r="A52" s="122" t="s">
        <v>41</v>
      </c>
      <c r="B52" s="115" t="s">
        <v>11</v>
      </c>
      <c r="C52" s="116" t="s">
        <v>68</v>
      </c>
      <c r="D52" s="117">
        <v>184457.47</v>
      </c>
      <c r="E52" s="129">
        <v>43164</v>
      </c>
      <c r="F52" s="125" t="s">
        <v>70</v>
      </c>
    </row>
    <row r="53" spans="1:11">
      <c r="A53" s="114" t="s">
        <v>35</v>
      </c>
      <c r="B53" s="115" t="s">
        <v>11</v>
      </c>
      <c r="C53" s="116" t="s">
        <v>71</v>
      </c>
      <c r="D53" s="117">
        <v>298952.24</v>
      </c>
      <c r="E53" s="129">
        <v>43207</v>
      </c>
      <c r="F53" s="130" t="s">
        <v>77</v>
      </c>
      <c r="H53" s="113">
        <f>D53+D54+D55+D56+D57+D58+D59</f>
        <v>1409406.07</v>
      </c>
      <c r="J53" s="131">
        <f>J3-H11-H18-H25-H32-H39-H46-H53</f>
        <v>10006063.640000001</v>
      </c>
      <c r="K53" s="105" t="s">
        <v>73</v>
      </c>
    </row>
    <row r="54" spans="1:11">
      <c r="A54" s="120" t="s">
        <v>36</v>
      </c>
      <c r="B54" s="115" t="s">
        <v>11</v>
      </c>
      <c r="C54" s="116" t="s">
        <v>71</v>
      </c>
      <c r="D54" s="117">
        <v>391011.02</v>
      </c>
      <c r="E54" s="129">
        <v>43207</v>
      </c>
      <c r="F54" s="130" t="s">
        <v>77</v>
      </c>
      <c r="J54" s="132"/>
    </row>
    <row r="55" spans="1:11">
      <c r="A55" s="120" t="s">
        <v>37</v>
      </c>
      <c r="B55" s="115" t="s">
        <v>11</v>
      </c>
      <c r="C55" s="116" t="s">
        <v>71</v>
      </c>
      <c r="D55" s="117">
        <v>157134.71</v>
      </c>
      <c r="E55" s="129">
        <v>43207</v>
      </c>
      <c r="F55" s="130" t="s">
        <v>77</v>
      </c>
      <c r="J55" s="131">
        <f>J3-J53</f>
        <v>9639936.3599999994</v>
      </c>
      <c r="K55" s="105" t="s">
        <v>75</v>
      </c>
    </row>
    <row r="56" spans="1:11">
      <c r="A56" s="120" t="s">
        <v>38</v>
      </c>
      <c r="B56" s="115" t="s">
        <v>11</v>
      </c>
      <c r="C56" s="116" t="s">
        <v>71</v>
      </c>
      <c r="D56" s="117">
        <v>132549.54</v>
      </c>
      <c r="E56" s="129">
        <v>43207</v>
      </c>
      <c r="F56" s="130" t="s">
        <v>77</v>
      </c>
      <c r="J56" s="132" t="s">
        <v>79</v>
      </c>
      <c r="K56" s="105" t="s">
        <v>14</v>
      </c>
    </row>
    <row r="57" spans="1:11">
      <c r="A57" s="120" t="s">
        <v>39</v>
      </c>
      <c r="B57" s="115" t="s">
        <v>11</v>
      </c>
      <c r="C57" s="116" t="s">
        <v>71</v>
      </c>
      <c r="D57" s="117">
        <v>244879.53</v>
      </c>
      <c r="E57" s="129">
        <v>43207</v>
      </c>
      <c r="F57" s="130" t="s">
        <v>77</v>
      </c>
      <c r="J57" s="131">
        <f>J55/J56</f>
        <v>1071104.04</v>
      </c>
      <c r="K57" s="105" t="s">
        <v>72</v>
      </c>
    </row>
    <row r="58" spans="1:11">
      <c r="A58" s="122" t="s">
        <v>40</v>
      </c>
      <c r="B58" s="115" t="s">
        <v>11</v>
      </c>
      <c r="C58" s="116" t="s">
        <v>71</v>
      </c>
      <c r="D58" s="117">
        <v>60747.6</v>
      </c>
      <c r="E58" s="129">
        <v>43207</v>
      </c>
      <c r="F58" s="130" t="s">
        <v>77</v>
      </c>
      <c r="J58" s="132" t="s">
        <v>37</v>
      </c>
      <c r="K58" s="105" t="s">
        <v>14</v>
      </c>
    </row>
    <row r="59" spans="1:11">
      <c r="A59" s="122" t="s">
        <v>41</v>
      </c>
      <c r="B59" s="115" t="s">
        <v>11</v>
      </c>
      <c r="C59" s="116" t="s">
        <v>71</v>
      </c>
      <c r="D59" s="117">
        <v>124131.43</v>
      </c>
      <c r="E59" s="129">
        <v>43207</v>
      </c>
      <c r="F59" s="130" t="s">
        <v>77</v>
      </c>
      <c r="J59" s="131">
        <f>J57*J58</f>
        <v>3213312.12</v>
      </c>
      <c r="K59" s="105" t="s">
        <v>76</v>
      </c>
    </row>
    <row r="60" spans="1:11">
      <c r="A60" s="114" t="s">
        <v>35</v>
      </c>
      <c r="B60" s="115" t="s">
        <v>11</v>
      </c>
      <c r="C60" s="116" t="s">
        <v>78</v>
      </c>
      <c r="D60" s="117">
        <v>331631.77</v>
      </c>
      <c r="E60" s="129">
        <v>43229</v>
      </c>
      <c r="F60" s="130" t="s">
        <v>81</v>
      </c>
      <c r="H60" s="113">
        <f>D60+D61+D62+D63+D64+D65+D66</f>
        <v>1510764.2700000003</v>
      </c>
      <c r="J60" s="131"/>
    </row>
    <row r="61" spans="1:11">
      <c r="A61" s="120" t="s">
        <v>36</v>
      </c>
      <c r="B61" s="115" t="s">
        <v>11</v>
      </c>
      <c r="C61" s="116" t="s">
        <v>78</v>
      </c>
      <c r="D61" s="117">
        <v>424402.5</v>
      </c>
      <c r="E61" s="129">
        <v>43229</v>
      </c>
      <c r="F61" s="130" t="s">
        <v>81</v>
      </c>
      <c r="J61" s="131">
        <f>J53-J59</f>
        <v>6792751.5200000005</v>
      </c>
      <c r="K61" s="105" t="s">
        <v>74</v>
      </c>
    </row>
    <row r="62" spans="1:11">
      <c r="A62" s="120" t="s">
        <v>37</v>
      </c>
      <c r="B62" s="115" t="s">
        <v>11</v>
      </c>
      <c r="C62" s="116" t="s">
        <v>78</v>
      </c>
      <c r="D62" s="117">
        <v>156173.01999999999</v>
      </c>
      <c r="E62" s="129">
        <v>43229</v>
      </c>
      <c r="F62" s="130" t="s">
        <v>81</v>
      </c>
      <c r="J62" s="131"/>
    </row>
    <row r="63" spans="1:11">
      <c r="A63" s="120" t="s">
        <v>38</v>
      </c>
      <c r="B63" s="115" t="s">
        <v>11</v>
      </c>
      <c r="C63" s="116" t="s">
        <v>78</v>
      </c>
      <c r="D63" s="117">
        <v>135782.17000000001</v>
      </c>
      <c r="E63" s="129">
        <v>43229</v>
      </c>
      <c r="F63" s="130" t="s">
        <v>81</v>
      </c>
      <c r="J63" s="131"/>
    </row>
    <row r="64" spans="1:11">
      <c r="A64" s="120" t="s">
        <v>39</v>
      </c>
      <c r="B64" s="115" t="s">
        <v>11</v>
      </c>
      <c r="C64" s="116" t="s">
        <v>78</v>
      </c>
      <c r="D64" s="117">
        <v>272692.01</v>
      </c>
      <c r="E64" s="129">
        <v>43229</v>
      </c>
      <c r="F64" s="130" t="s">
        <v>81</v>
      </c>
      <c r="J64" s="131"/>
    </row>
    <row r="65" spans="1:10">
      <c r="A65" s="122" t="s">
        <v>40</v>
      </c>
      <c r="B65" s="115" t="s">
        <v>11</v>
      </c>
      <c r="C65" s="116" t="s">
        <v>78</v>
      </c>
      <c r="D65" s="117">
        <v>64468.36</v>
      </c>
      <c r="E65" s="129">
        <v>43229</v>
      </c>
      <c r="F65" s="130" t="s">
        <v>81</v>
      </c>
      <c r="J65" s="131"/>
    </row>
    <row r="66" spans="1:10">
      <c r="A66" s="122" t="s">
        <v>41</v>
      </c>
      <c r="B66" s="115" t="s">
        <v>11</v>
      </c>
      <c r="C66" s="116" t="s">
        <v>78</v>
      </c>
      <c r="D66" s="117">
        <v>125614.44</v>
      </c>
      <c r="E66" s="129">
        <v>43229</v>
      </c>
      <c r="F66" s="130" t="s">
        <v>81</v>
      </c>
      <c r="H66" s="113">
        <f>D60+D61+D62+D63+D64+D65+D66</f>
        <v>1510764.2700000003</v>
      </c>
      <c r="J66" s="131"/>
    </row>
    <row r="67" spans="1:10">
      <c r="A67" s="114" t="s">
        <v>35</v>
      </c>
      <c r="B67" s="115" t="s">
        <v>11</v>
      </c>
      <c r="C67" s="116" t="s">
        <v>80</v>
      </c>
      <c r="D67" s="117">
        <v>337904.26</v>
      </c>
      <c r="E67" s="129">
        <v>43243</v>
      </c>
      <c r="F67" s="130" t="s">
        <v>82</v>
      </c>
      <c r="J67" s="131"/>
    </row>
    <row r="68" spans="1:10">
      <c r="A68" s="120" t="s">
        <v>36</v>
      </c>
      <c r="B68" s="115" t="s">
        <v>11</v>
      </c>
      <c r="C68" s="116" t="s">
        <v>80</v>
      </c>
      <c r="D68" s="117">
        <v>447311.89</v>
      </c>
      <c r="E68" s="129">
        <v>43243</v>
      </c>
      <c r="F68" s="130" t="s">
        <v>82</v>
      </c>
      <c r="J68" s="131"/>
    </row>
    <row r="69" spans="1:10">
      <c r="A69" s="120" t="s">
        <v>37</v>
      </c>
      <c r="B69" s="115" t="s">
        <v>11</v>
      </c>
      <c r="C69" s="116" t="s">
        <v>80</v>
      </c>
      <c r="D69" s="117">
        <v>139589.54999999999</v>
      </c>
      <c r="E69" s="129">
        <v>43243</v>
      </c>
      <c r="F69" s="130" t="s">
        <v>82</v>
      </c>
      <c r="J69" s="131"/>
    </row>
    <row r="70" spans="1:10">
      <c r="A70" s="120" t="s">
        <v>38</v>
      </c>
      <c r="B70" s="115" t="s">
        <v>11</v>
      </c>
      <c r="C70" s="116" t="s">
        <v>80</v>
      </c>
      <c r="D70" s="117">
        <v>133565.20000000001</v>
      </c>
      <c r="E70" s="129">
        <v>43243</v>
      </c>
      <c r="F70" s="130" t="s">
        <v>82</v>
      </c>
      <c r="J70" s="131"/>
    </row>
    <row r="71" spans="1:10">
      <c r="A71" s="120" t="s">
        <v>39</v>
      </c>
      <c r="B71" s="115" t="s">
        <v>11</v>
      </c>
      <c r="C71" s="116" t="s">
        <v>80</v>
      </c>
      <c r="D71" s="117">
        <v>261022.8</v>
      </c>
      <c r="E71" s="129">
        <v>43243</v>
      </c>
      <c r="F71" s="130" t="s">
        <v>82</v>
      </c>
      <c r="J71" s="131"/>
    </row>
    <row r="72" spans="1:10">
      <c r="A72" s="122" t="s">
        <v>40</v>
      </c>
      <c r="B72" s="115" t="s">
        <v>11</v>
      </c>
      <c r="C72" s="116" t="s">
        <v>80</v>
      </c>
      <c r="D72" s="117">
        <v>68553.34</v>
      </c>
      <c r="E72" s="129">
        <v>43243</v>
      </c>
      <c r="F72" s="130" t="s">
        <v>82</v>
      </c>
      <c r="J72" s="131"/>
    </row>
    <row r="73" spans="1:10">
      <c r="A73" s="122" t="s">
        <v>41</v>
      </c>
      <c r="B73" s="115" t="s">
        <v>11</v>
      </c>
      <c r="C73" s="116" t="s">
        <v>80</v>
      </c>
      <c r="D73" s="117">
        <v>144261.70000000001</v>
      </c>
      <c r="E73" s="129">
        <v>43243</v>
      </c>
      <c r="F73" s="130" t="s">
        <v>82</v>
      </c>
      <c r="H73" s="113">
        <f>D67+D68+D69+D70+D71+D72+D73</f>
        <v>1532208.74</v>
      </c>
      <c r="J73" s="131"/>
    </row>
    <row r="74" spans="1:10">
      <c r="A74" s="114" t="s">
        <v>35</v>
      </c>
      <c r="B74" s="115" t="s">
        <v>11</v>
      </c>
      <c r="C74" s="116" t="s">
        <v>84</v>
      </c>
      <c r="D74" s="140">
        <v>334563.71000000002</v>
      </c>
      <c r="E74" s="129">
        <v>43278</v>
      </c>
      <c r="F74" s="182" t="s">
        <v>87</v>
      </c>
      <c r="H74" s="113"/>
      <c r="J74" s="131"/>
    </row>
    <row r="75" spans="1:10">
      <c r="A75" s="120" t="s">
        <v>36</v>
      </c>
      <c r="B75" s="115" t="s">
        <v>11</v>
      </c>
      <c r="C75" s="116" t="s">
        <v>84</v>
      </c>
      <c r="D75" s="117">
        <v>464506.67</v>
      </c>
      <c r="E75" s="129">
        <v>43278</v>
      </c>
      <c r="F75" s="182" t="s">
        <v>87</v>
      </c>
      <c r="H75" s="113"/>
      <c r="J75" s="131"/>
    </row>
    <row r="76" spans="1:10">
      <c r="A76" s="120" t="s">
        <v>37</v>
      </c>
      <c r="B76" s="115" t="s">
        <v>11</v>
      </c>
      <c r="C76" s="116" t="s">
        <v>84</v>
      </c>
      <c r="D76" s="117">
        <v>171847.33</v>
      </c>
      <c r="E76" s="129">
        <v>43278</v>
      </c>
      <c r="F76" s="182" t="s">
        <v>87</v>
      </c>
      <c r="H76" s="113"/>
      <c r="J76" s="131"/>
    </row>
    <row r="77" spans="1:10">
      <c r="A77" s="120" t="s">
        <v>38</v>
      </c>
      <c r="B77" s="115" t="s">
        <v>11</v>
      </c>
      <c r="C77" s="116" t="s">
        <v>84</v>
      </c>
      <c r="D77" s="117">
        <v>138097.13</v>
      </c>
      <c r="E77" s="129">
        <v>43278</v>
      </c>
      <c r="F77" s="182" t="s">
        <v>87</v>
      </c>
      <c r="H77" s="113"/>
      <c r="J77" s="131"/>
    </row>
    <row r="78" spans="1:10">
      <c r="A78" s="120" t="s">
        <v>39</v>
      </c>
      <c r="B78" s="115" t="s">
        <v>11</v>
      </c>
      <c r="C78" s="116" t="s">
        <v>84</v>
      </c>
      <c r="D78" s="117">
        <v>232556.77</v>
      </c>
      <c r="E78" s="129">
        <v>43278</v>
      </c>
      <c r="F78" s="182" t="s">
        <v>87</v>
      </c>
      <c r="H78" s="113"/>
      <c r="J78" s="131"/>
    </row>
    <row r="79" spans="1:10">
      <c r="A79" s="122" t="s">
        <v>40</v>
      </c>
      <c r="B79" s="115" t="s">
        <v>11</v>
      </c>
      <c r="C79" s="116" t="s">
        <v>84</v>
      </c>
      <c r="D79" s="117">
        <v>73561.679999999993</v>
      </c>
      <c r="E79" s="129">
        <v>43278</v>
      </c>
      <c r="F79" s="182" t="s">
        <v>87</v>
      </c>
      <c r="H79" s="113"/>
      <c r="J79" s="131"/>
    </row>
    <row r="80" spans="1:10">
      <c r="A80" s="122" t="s">
        <v>41</v>
      </c>
      <c r="B80" s="115" t="s">
        <v>11</v>
      </c>
      <c r="C80" s="116" t="s">
        <v>84</v>
      </c>
      <c r="D80" s="117">
        <v>156549.5</v>
      </c>
      <c r="E80" s="129">
        <v>43278</v>
      </c>
      <c r="F80" s="182" t="s">
        <v>87</v>
      </c>
      <c r="H80" s="113"/>
      <c r="J80" s="131"/>
    </row>
    <row r="81" spans="1:10">
      <c r="A81" s="114" t="s">
        <v>35</v>
      </c>
      <c r="B81" s="115" t="s">
        <v>11</v>
      </c>
      <c r="C81" s="116" t="s">
        <v>85</v>
      </c>
      <c r="D81" s="117">
        <v>288409.09999999998</v>
      </c>
      <c r="E81" s="129">
        <v>43306</v>
      </c>
      <c r="F81" s="182" t="s">
        <v>88</v>
      </c>
      <c r="J81" s="131"/>
    </row>
    <row r="82" spans="1:10">
      <c r="A82" s="120" t="s">
        <v>36</v>
      </c>
      <c r="B82" s="115" t="s">
        <v>11</v>
      </c>
      <c r="C82" s="116" t="s">
        <v>85</v>
      </c>
      <c r="D82" s="117">
        <v>385933.28</v>
      </c>
      <c r="E82" s="129">
        <v>43306</v>
      </c>
      <c r="F82" s="182" t="s">
        <v>88</v>
      </c>
      <c r="J82" s="131"/>
    </row>
    <row r="83" spans="1:10">
      <c r="A83" s="120" t="s">
        <v>37</v>
      </c>
      <c r="B83" s="115" t="s">
        <v>11</v>
      </c>
      <c r="C83" s="116" t="s">
        <v>85</v>
      </c>
      <c r="D83" s="117">
        <v>147661.89000000001</v>
      </c>
      <c r="E83" s="129">
        <v>43306</v>
      </c>
      <c r="F83" s="182" t="s">
        <v>88</v>
      </c>
      <c r="J83" s="131"/>
    </row>
    <row r="84" spans="1:10">
      <c r="A84" s="120" t="s">
        <v>38</v>
      </c>
      <c r="B84" s="115" t="s">
        <v>11</v>
      </c>
      <c r="C84" s="116" t="s">
        <v>85</v>
      </c>
      <c r="D84" s="117">
        <v>100784.14</v>
      </c>
      <c r="E84" s="129">
        <v>43306</v>
      </c>
      <c r="F84" s="182" t="s">
        <v>88</v>
      </c>
      <c r="J84" s="131"/>
    </row>
    <row r="85" spans="1:10">
      <c r="A85" s="120" t="s">
        <v>39</v>
      </c>
      <c r="B85" s="115" t="s">
        <v>11</v>
      </c>
      <c r="C85" s="116" t="s">
        <v>85</v>
      </c>
      <c r="D85" s="117">
        <v>229631.39</v>
      </c>
      <c r="E85" s="129">
        <v>43306</v>
      </c>
      <c r="F85" s="182" t="s">
        <v>88</v>
      </c>
    </row>
    <row r="86" spans="1:10">
      <c r="A86" s="122" t="s">
        <v>40</v>
      </c>
      <c r="B86" s="115" t="s">
        <v>11</v>
      </c>
      <c r="C86" s="116" t="s">
        <v>85</v>
      </c>
      <c r="D86" s="117">
        <v>53199.94</v>
      </c>
      <c r="E86" s="129">
        <v>43306</v>
      </c>
      <c r="F86" s="182" t="s">
        <v>88</v>
      </c>
    </row>
    <row r="87" spans="1:10">
      <c r="A87" s="122" t="s">
        <v>41</v>
      </c>
      <c r="B87" s="115" t="s">
        <v>11</v>
      </c>
      <c r="C87" s="116" t="s">
        <v>85</v>
      </c>
      <c r="D87" s="117">
        <v>134066.99</v>
      </c>
      <c r="E87" s="129">
        <v>43306</v>
      </c>
      <c r="F87" s="182" t="s">
        <v>88</v>
      </c>
    </row>
    <row r="88" spans="1:10">
      <c r="C88" s="134" t="s">
        <v>42</v>
      </c>
      <c r="D88" s="135">
        <f>+SUM(D4:D87)</f>
        <v>16931184.039999999</v>
      </c>
    </row>
    <row r="89" spans="1:10">
      <c r="C89" s="127"/>
    </row>
    <row r="90" spans="1:10">
      <c r="C90" s="127"/>
    </row>
    <row r="94" spans="1:10">
      <c r="D94" s="138">
        <v>0</v>
      </c>
    </row>
  </sheetData>
  <mergeCells count="1">
    <mergeCell ref="A1:F2"/>
  </mergeCells>
  <pageMargins left="0.25" right="0.25" top="0.5" bottom="0.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9436086FFB5249AD2C8A3841EBB63B" ma:contentTypeVersion="" ma:contentTypeDescription="Create a new document." ma:contentTypeScope="" ma:versionID="45ce82fa0f69223180bf31a2187ddbe7">
  <xsd:schema xmlns:xsd="http://www.w3.org/2001/XMLSchema" xmlns:xs="http://www.w3.org/2001/XMLSchema" xmlns:p="http://schemas.microsoft.com/office/2006/metadata/properties" xmlns:ns2="a019fc34-91e4-4c6e-96cd-70fe13cce3a4" xmlns:ns3="eaf004cd-115c-4284-b911-60b48c4545f2" xmlns:ns4="255eaeb6-e7c3-4905-a588-d484e91b0e05" xmlns:ns5="10a76797-ff33-4ff4-90ec-e191bb31cf44" targetNamespace="http://schemas.microsoft.com/office/2006/metadata/properties" ma:root="true" ma:fieldsID="08b39d875a7b0e10fc329923f7d014ea" ns2:_="" ns3:_="" ns4:_="" ns5:_="">
    <xsd:import namespace="a019fc34-91e4-4c6e-96cd-70fe13cce3a4"/>
    <xsd:import namespace="eaf004cd-115c-4284-b911-60b48c4545f2"/>
    <xsd:import namespace="255eaeb6-e7c3-4905-a588-d484e91b0e05"/>
    <xsd:import namespace="10a76797-ff33-4ff4-90ec-e191bb31cf4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edWithDetails" minOccurs="0"/>
                <xsd:element ref="ns4:LastSharedByUser" minOccurs="0"/>
                <xsd:element ref="ns4:LastSharedByTime" minOccurs="0"/>
                <xsd:element ref="ns5:MediaServiceMetadata" minOccurs="0"/>
                <xsd:element ref="ns5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19fc34-91e4-4c6e-96cd-70fe13cce3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f004cd-115c-4284-b911-60b48c4545f2" elementFormDefault="qualified">
    <xsd:import namespace="http://schemas.microsoft.com/office/2006/documentManagement/types"/>
    <xsd:import namespace="http://schemas.microsoft.com/office/infopath/2007/PartnerControls"/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5eaeb6-e7c3-4905-a588-d484e91b0e05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a76797-ff33-4ff4-90ec-e191bb31cf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102434-08BA-4EBB-A1EF-7BB49A9137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CD5633-F203-49ED-8801-415CE646B1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19fc34-91e4-4c6e-96cd-70fe13cce3a4"/>
    <ds:schemaRef ds:uri="eaf004cd-115c-4284-b911-60b48c4545f2"/>
    <ds:schemaRef ds:uri="255eaeb6-e7c3-4905-a588-d484e91b0e05"/>
    <ds:schemaRef ds:uri="10a76797-ff33-4ff4-90ec-e191bb31cf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0650E5-A47D-4B44-A330-3E53B5CCEDB1}">
  <ds:schemaRefs>
    <ds:schemaRef ds:uri="http://purl.org/dc/elements/1.1/"/>
    <ds:schemaRef ds:uri="http://schemas.microsoft.com/office/2006/metadata/properties"/>
    <ds:schemaRef ds:uri="255eaeb6-e7c3-4905-a588-d484e91b0e05"/>
    <ds:schemaRef ds:uri="eaf004cd-115c-4284-b911-60b48c4545f2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10a76797-ff33-4ff4-90ec-e191bb31cf44"/>
    <ds:schemaRef ds:uri="a019fc34-91e4-4c6e-96cd-70fe13cce3a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District 1</vt:lpstr>
      <vt:lpstr>District 2</vt:lpstr>
      <vt:lpstr>District 3</vt:lpstr>
      <vt:lpstr>District 4</vt:lpstr>
      <vt:lpstr>District 5</vt:lpstr>
      <vt:lpstr>District 6</vt:lpstr>
      <vt:lpstr>District 7</vt:lpstr>
      <vt:lpstr>District Totals</vt:lpstr>
      <vt:lpstr>Data</vt:lpstr>
      <vt:lpstr>Summary data</vt:lpstr>
      <vt:lpstr>Data!Print_Titles</vt:lpstr>
    </vt:vector>
  </TitlesOfParts>
  <Manager/>
  <Company>FDOT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 Expenditures FY 2015</dc:title>
  <dc:subject/>
  <dc:creator>Jerry Scott</dc:creator>
  <cp:keywords/>
  <dc:description/>
  <cp:lastModifiedBy>Hutchison, Kirk</cp:lastModifiedBy>
  <cp:revision/>
  <dcterms:created xsi:type="dcterms:W3CDTF">2008-08-14T17:15:41Z</dcterms:created>
  <dcterms:modified xsi:type="dcterms:W3CDTF">2018-08-02T15:55:54Z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0x0101000C9436086FFB5249AD2C8A3841EBB63B</vt:lpwstr>
  </property>
  <property fmtid="{D5CDD505-2E9C-101B-9397-08002B2CF9AE}" pid="3" name="Order">
    <vt:r8>13000</vt:r8>
  </property>
</Properties>
</file>